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0" yWindow="360" windowWidth="9570" windowHeight="8415" tabRatio="364" activeTab="1"/>
  </bookViews>
  <sheets>
    <sheet name="SKP" sheetId="1" r:id="rId1"/>
    <sheet name="PENGUKURAN" sheetId="2" r:id="rId2"/>
    <sheet name="PENILAIAN" sheetId="3" r:id="rId3"/>
    <sheet name="Sheet1" sheetId="4" r:id="rId4"/>
    <sheet name="Sheet2" sheetId="5" r:id="rId5"/>
  </sheets>
  <definedNames>
    <definedName name="_xlnm.Print_Area" localSheetId="1">PENGUKURAN!$A$1:$R$37</definedName>
    <definedName name="_xlnm.Print_Area" localSheetId="2">PENILAIAN!$A$1:$U$55</definedName>
    <definedName name="_xlnm.Print_Area" localSheetId="0">SKP!$B$1:$L$36</definedName>
  </definedNames>
  <calcPr calcId="144525"/>
</workbook>
</file>

<file path=xl/calcChain.xml><?xml version="1.0" encoding="utf-8"?>
<calcChain xmlns="http://schemas.openxmlformats.org/spreadsheetml/2006/main">
  <c r="AF9" i="2" l="1"/>
  <c r="AE9" i="2"/>
  <c r="AD9" i="2"/>
  <c r="AC9" i="2"/>
  <c r="Z9" i="2"/>
  <c r="Y9" i="2"/>
  <c r="X9" i="2"/>
  <c r="AB9" i="2" s="1"/>
  <c r="W9" i="2"/>
  <c r="AA9" i="2" s="1"/>
  <c r="AF8" i="2"/>
  <c r="AE8" i="2"/>
  <c r="AD8" i="2"/>
  <c r="AC8" i="2"/>
  <c r="Z8" i="2"/>
  <c r="Y8" i="2"/>
  <c r="X8" i="2"/>
  <c r="AB8" i="2" s="1"/>
  <c r="W8" i="2"/>
  <c r="AA8" i="2" s="1"/>
  <c r="T9" i="2"/>
  <c r="T8" i="2"/>
  <c r="J22" i="2"/>
  <c r="I22" i="2"/>
  <c r="H22" i="2"/>
  <c r="G22" i="2"/>
  <c r="F22" i="2"/>
  <c r="E22" i="2"/>
  <c r="L22" i="2" s="1"/>
  <c r="D22" i="2"/>
  <c r="C22" i="2"/>
  <c r="J21" i="2"/>
  <c r="I21" i="2"/>
  <c r="H21" i="2"/>
  <c r="G21" i="2"/>
  <c r="F21" i="2"/>
  <c r="E21" i="2"/>
  <c r="L21" i="2" s="1"/>
  <c r="D21" i="2"/>
  <c r="C21" i="2"/>
  <c r="AG9" i="2" l="1"/>
  <c r="AG8" i="2"/>
  <c r="B9" i="2" l="1"/>
  <c r="C9" i="2"/>
  <c r="D9" i="2"/>
  <c r="E9" i="2"/>
  <c r="L9" i="2" s="1"/>
  <c r="F9" i="2"/>
  <c r="G9" i="2"/>
  <c r="H9" i="2"/>
  <c r="I9" i="2"/>
  <c r="J9" i="2"/>
  <c r="Q9" i="2"/>
  <c r="Q8" i="2"/>
  <c r="J8" i="2"/>
  <c r="I8" i="2"/>
  <c r="H8" i="2"/>
  <c r="G8" i="2"/>
  <c r="F8" i="2"/>
  <c r="E8" i="2"/>
  <c r="L8" i="2" s="1"/>
  <c r="D8" i="2"/>
  <c r="C8" i="2"/>
  <c r="B8" i="2"/>
  <c r="R9" i="2" l="1"/>
  <c r="U9" i="2" s="1"/>
  <c r="R8" i="2"/>
  <c r="U8" i="2" s="1"/>
  <c r="I11" i="2"/>
  <c r="D11" i="2"/>
  <c r="E11" i="2"/>
  <c r="F11" i="2"/>
  <c r="G11" i="2"/>
  <c r="H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L20" i="2" s="1"/>
  <c r="F20" i="2"/>
  <c r="G20" i="2"/>
  <c r="H20" i="2"/>
  <c r="I20" i="2"/>
  <c r="B11" i="2"/>
  <c r="B12" i="2"/>
  <c r="B13" i="2"/>
  <c r="B14" i="2"/>
  <c r="B15" i="2"/>
  <c r="B16" i="2"/>
  <c r="B17" i="2"/>
  <c r="B18" i="2"/>
  <c r="B19" i="2"/>
  <c r="B20" i="2"/>
  <c r="B21" i="2"/>
  <c r="B22" i="2"/>
  <c r="C20" i="2"/>
  <c r="J20" i="2"/>
  <c r="G10" i="2" l="1"/>
  <c r="F10" i="2"/>
  <c r="D10" i="2"/>
  <c r="G9" i="3" l="1"/>
  <c r="G8" i="3"/>
  <c r="G7" i="3"/>
  <c r="G6" i="3"/>
  <c r="G5" i="3"/>
  <c r="G4" i="3"/>
  <c r="F10" i="3"/>
  <c r="F11" i="3" s="1"/>
  <c r="G11" i="3" s="1"/>
  <c r="J18" i="2"/>
  <c r="J14" i="2"/>
  <c r="T22" i="2"/>
  <c r="Z22" i="2"/>
  <c r="AC22" i="2"/>
  <c r="AE22" i="2"/>
  <c r="AK11" i="2"/>
  <c r="J13" i="2"/>
  <c r="J15" i="2"/>
  <c r="J16" i="2"/>
  <c r="J17" i="2"/>
  <c r="J19" i="2"/>
  <c r="AE13" i="2"/>
  <c r="AL14" i="2"/>
  <c r="AF15" i="2"/>
  <c r="AL16" i="2"/>
  <c r="AF18" i="2"/>
  <c r="X19" i="2"/>
  <c r="AB19" i="2" s="1"/>
  <c r="X20" i="2"/>
  <c r="AB20" i="2" s="1"/>
  <c r="X21" i="2"/>
  <c r="AB21" i="2" s="1"/>
  <c r="AD13" i="2"/>
  <c r="AC14" i="2"/>
  <c r="W15" i="2"/>
  <c r="AK16" i="2"/>
  <c r="AC17" i="2"/>
  <c r="AC19" i="2"/>
  <c r="W20" i="2"/>
  <c r="Z13" i="2"/>
  <c r="Z14" i="2"/>
  <c r="Z15" i="2"/>
  <c r="Z16" i="2"/>
  <c r="Z17" i="2"/>
  <c r="Z18" i="2"/>
  <c r="Z19" i="2"/>
  <c r="Z20" i="2"/>
  <c r="Z21" i="2"/>
  <c r="L12" i="2"/>
  <c r="L13" i="2"/>
  <c r="L14" i="2"/>
  <c r="L15" i="2"/>
  <c r="L16" i="2"/>
  <c r="L17" i="2"/>
  <c r="L18" i="2"/>
  <c r="L19" i="2"/>
  <c r="Y13" i="2"/>
  <c r="T14" i="2"/>
  <c r="Y15" i="2"/>
  <c r="Y16" i="2"/>
  <c r="T17" i="2"/>
  <c r="Y18" i="2"/>
  <c r="Y20" i="2"/>
  <c r="Y21" i="2"/>
  <c r="C19" i="2"/>
  <c r="C18" i="2"/>
  <c r="C17" i="2"/>
  <c r="C16" i="2"/>
  <c r="C15" i="2"/>
  <c r="C14" i="2"/>
  <c r="C13" i="2"/>
  <c r="C12" i="2"/>
  <c r="C11" i="2"/>
  <c r="E15" i="4"/>
  <c r="E14" i="4"/>
  <c r="E13" i="4"/>
  <c r="E12" i="4"/>
  <c r="E11" i="4"/>
  <c r="E10" i="4"/>
  <c r="E9" i="4"/>
  <c r="E8" i="4"/>
  <c r="E7" i="4"/>
  <c r="E6" i="4"/>
  <c r="E5" i="4"/>
  <c r="E4" i="4"/>
  <c r="C15" i="4"/>
  <c r="C14" i="4"/>
  <c r="C13" i="4"/>
  <c r="C12" i="4"/>
  <c r="C11" i="4"/>
  <c r="C10" i="4"/>
  <c r="C9" i="4"/>
  <c r="C8" i="4"/>
  <c r="C7" i="4"/>
  <c r="C6" i="4"/>
  <c r="C5" i="4"/>
  <c r="C4" i="4"/>
  <c r="AD10" i="2"/>
  <c r="T11" i="2"/>
  <c r="Y12" i="2"/>
  <c r="T10" i="2"/>
  <c r="J11" i="2"/>
  <c r="E53" i="3"/>
  <c r="E52" i="3"/>
  <c r="P48" i="3"/>
  <c r="P47" i="3"/>
  <c r="P46" i="3"/>
  <c r="P42" i="3"/>
  <c r="P41" i="3"/>
  <c r="P40" i="3"/>
  <c r="C48" i="3"/>
  <c r="C47" i="3"/>
  <c r="E43" i="3"/>
  <c r="E42" i="3"/>
  <c r="H35" i="1"/>
  <c r="H36" i="1"/>
  <c r="B36" i="1"/>
  <c r="M37" i="2" s="1"/>
  <c r="B35" i="1"/>
  <c r="M36" i="2" s="1"/>
  <c r="I10" i="2"/>
  <c r="AE10" i="2" s="1"/>
  <c r="L11" i="2"/>
  <c r="Z11" i="2"/>
  <c r="AL11" i="2"/>
  <c r="Z12" i="2"/>
  <c r="AC12" i="2"/>
  <c r="AL12" i="2"/>
  <c r="Z10" i="2"/>
  <c r="C10" i="2"/>
  <c r="J10" i="2"/>
  <c r="H10" i="2"/>
  <c r="E10" i="2"/>
  <c r="L10" i="2" s="1"/>
  <c r="B10" i="2"/>
  <c r="J12" i="2"/>
  <c r="T21" i="2"/>
  <c r="Y10" i="2"/>
  <c r="AC10" i="2"/>
  <c r="W10" i="2"/>
  <c r="AK10" i="2"/>
  <c r="AN10" i="2" s="1"/>
  <c r="AE21" i="2"/>
  <c r="AF19" i="2"/>
  <c r="AD20" i="2"/>
  <c r="W18" i="2"/>
  <c r="AC13" i="2" l="1"/>
  <c r="AK17" i="2"/>
  <c r="AN17" i="2" s="1"/>
  <c r="AL10" i="2"/>
  <c r="AM10" i="2" s="1"/>
  <c r="AO10" i="2" s="1"/>
  <c r="AE16" i="2"/>
  <c r="AF10" i="2"/>
  <c r="T15" i="2"/>
  <c r="W17" i="2"/>
  <c r="AD17" i="2"/>
  <c r="AK13" i="2"/>
  <c r="AN13" i="2" s="1"/>
  <c r="AD16" i="2"/>
  <c r="X18" i="2"/>
  <c r="AB18" i="2" s="1"/>
  <c r="W13" i="2"/>
  <c r="AE18" i="2"/>
  <c r="AL18" i="2"/>
  <c r="AA10" i="2"/>
  <c r="X12" i="2"/>
  <c r="AB12" i="2" s="1"/>
  <c r="AF12" i="2"/>
  <c r="AF13" i="2"/>
  <c r="T16" i="2"/>
  <c r="T13" i="2"/>
  <c r="T18" i="2"/>
  <c r="T29" i="2" s="1"/>
  <c r="X15" i="2"/>
  <c r="AB15" i="2" s="1"/>
  <c r="AD15" i="2"/>
  <c r="AC11" i="2"/>
  <c r="W19" i="2"/>
  <c r="AL20" i="2"/>
  <c r="AE15" i="2"/>
  <c r="T12" i="2"/>
  <c r="Y14" i="2"/>
  <c r="AC16" i="2"/>
  <c r="X10" i="2"/>
  <c r="AB10" i="2" s="1"/>
  <c r="AF16" i="2"/>
  <c r="Y17" i="2"/>
  <c r="AK15" i="2"/>
  <c r="AN15" i="2" s="1"/>
  <c r="X16" i="2"/>
  <c r="AB16" i="2" s="1"/>
  <c r="AD22" i="2"/>
  <c r="AF22" i="2"/>
  <c r="AF11" i="2"/>
  <c r="AC15" i="2"/>
  <c r="AF20" i="2"/>
  <c r="AK19" i="2"/>
  <c r="AN19" i="2" s="1"/>
  <c r="AD11" i="2"/>
  <c r="AD19" i="2"/>
  <c r="AE12" i="2"/>
  <c r="W16" i="2"/>
  <c r="W14" i="2"/>
  <c r="AF21" i="2"/>
  <c r="AE19" i="2"/>
  <c r="AL19" i="2"/>
  <c r="AE20" i="2"/>
  <c r="Y11" i="2"/>
  <c r="AE11" i="2"/>
  <c r="X11" i="2"/>
  <c r="AB11" i="2" s="1"/>
  <c r="AN16" i="2"/>
  <c r="AM11" i="2"/>
  <c r="AN11" i="2"/>
  <c r="AK12" i="2"/>
  <c r="AM12" i="2" s="1"/>
  <c r="X22" i="2"/>
  <c r="AB22" i="2" s="1"/>
  <c r="W12" i="2"/>
  <c r="W11" i="2"/>
  <c r="AD12" i="2"/>
  <c r="AK20" i="2"/>
  <c r="AN20" i="2" s="1"/>
  <c r="X13" i="2"/>
  <c r="AB13" i="2" s="1"/>
  <c r="AC20" i="2"/>
  <c r="AA20" i="2" s="1"/>
  <c r="AK22" i="2"/>
  <c r="AN22" i="2" s="1"/>
  <c r="Y22" i="2"/>
  <c r="AL13" i="2"/>
  <c r="AL22" i="2"/>
  <c r="Y19" i="2"/>
  <c r="T19" i="2"/>
  <c r="AM16" i="2"/>
  <c r="AC21" i="2"/>
  <c r="AD21" i="2"/>
  <c r="AK21" i="2"/>
  <c r="W21" i="2"/>
  <c r="X17" i="2"/>
  <c r="AB17" i="2" s="1"/>
  <c r="AF17" i="2"/>
  <c r="F12" i="3"/>
  <c r="I12" i="3" s="1"/>
  <c r="AE17" i="2"/>
  <c r="AL17" i="2"/>
  <c r="AC18" i="2"/>
  <c r="AD18" i="2"/>
  <c r="AK18" i="2"/>
  <c r="X14" i="2"/>
  <c r="AB14" i="2" s="1"/>
  <c r="AE14" i="2"/>
  <c r="AF14" i="2"/>
  <c r="W22" i="2"/>
  <c r="AD14" i="2"/>
  <c r="AL15" i="2"/>
  <c r="T20" i="2"/>
  <c r="AL21" i="2"/>
  <c r="AK14" i="2"/>
  <c r="AA14" i="2" l="1"/>
  <c r="AG14" i="2" s="1"/>
  <c r="Q14" i="2" s="1"/>
  <c r="R14" i="2" s="1"/>
  <c r="U14" i="2" s="1"/>
  <c r="AA17" i="2"/>
  <c r="AG17" i="2" s="1"/>
  <c r="Q17" i="2" s="1"/>
  <c r="R17" i="2" s="1"/>
  <c r="U17" i="2" s="1"/>
  <c r="AA22" i="2"/>
  <c r="AG22" i="2" s="1"/>
  <c r="Q22" i="2" s="1"/>
  <c r="R22" i="2" s="1"/>
  <c r="AM17" i="2"/>
  <c r="AO17" i="2" s="1"/>
  <c r="AA13" i="2"/>
  <c r="AG13" i="2" s="1"/>
  <c r="Q13" i="2" s="1"/>
  <c r="R13" i="2" s="1"/>
  <c r="U13" i="2" s="1"/>
  <c r="AA16" i="2"/>
  <c r="AG16" i="2" s="1"/>
  <c r="Q16" i="2" s="1"/>
  <c r="R16" i="2" s="1"/>
  <c r="U16" i="2" s="1"/>
  <c r="AM13" i="2"/>
  <c r="AO13" i="2" s="1"/>
  <c r="AG10" i="2"/>
  <c r="Q10" i="2" s="1"/>
  <c r="R10" i="2" s="1"/>
  <c r="U10" i="2" s="1"/>
  <c r="AA18" i="2"/>
  <c r="AG18" i="2" s="1"/>
  <c r="Q18" i="2" s="1"/>
  <c r="R18" i="2" s="1"/>
  <c r="U18" i="2" s="1"/>
  <c r="AA15" i="2"/>
  <c r="AG15" i="2" s="1"/>
  <c r="Q15" i="2" s="1"/>
  <c r="R15" i="2" s="1"/>
  <c r="U15" i="2" s="1"/>
  <c r="AA12" i="2"/>
  <c r="AG12" i="2" s="1"/>
  <c r="Q12" i="2" s="1"/>
  <c r="R12" i="2" s="1"/>
  <c r="U12" i="2" s="1"/>
  <c r="AA19" i="2"/>
  <c r="AG19" i="2" s="1"/>
  <c r="Q19" i="2" s="1"/>
  <c r="R19" i="2" s="1"/>
  <c r="U19" i="2" s="1"/>
  <c r="AO16" i="2"/>
  <c r="AM15" i="2"/>
  <c r="AO15" i="2" s="1"/>
  <c r="AA21" i="2"/>
  <c r="AG21" i="2" s="1"/>
  <c r="Q21" i="2" s="1"/>
  <c r="R21" i="2" s="1"/>
  <c r="AM20" i="2"/>
  <c r="AO20" i="2" s="1"/>
  <c r="AA11" i="2"/>
  <c r="AG11" i="2" s="1"/>
  <c r="Q11" i="2" s="1"/>
  <c r="R11" i="2" s="1"/>
  <c r="U11" i="2" s="1"/>
  <c r="AO11" i="2"/>
  <c r="AM19" i="2"/>
  <c r="AO19" i="2" s="1"/>
  <c r="AM22" i="2"/>
  <c r="AO22" i="2" s="1"/>
  <c r="AG20" i="2"/>
  <c r="X27" i="2"/>
  <c r="AN12" i="2"/>
  <c r="AO12" i="2" s="1"/>
  <c r="AN18" i="2"/>
  <c r="AM18" i="2"/>
  <c r="AN21" i="2"/>
  <c r="AM21" i="2"/>
  <c r="AN14" i="2"/>
  <c r="AM14" i="2"/>
  <c r="Q20" i="2" l="1"/>
  <c r="R20" i="2" s="1"/>
  <c r="U20" i="2" s="1"/>
  <c r="R29" i="2" s="1"/>
  <c r="U21" i="2"/>
  <c r="U22" i="2"/>
  <c r="AO14" i="2"/>
  <c r="AO18" i="2"/>
  <c r="AO21" i="2"/>
  <c r="F3" i="3" l="1"/>
  <c r="I3" i="3" s="1"/>
  <c r="I13" i="3" s="1"/>
  <c r="I14" i="3" s="1"/>
  <c r="R30" i="2" l="1"/>
</calcChain>
</file>

<file path=xl/sharedStrings.xml><?xml version="1.0" encoding="utf-8"?>
<sst xmlns="http://schemas.openxmlformats.org/spreadsheetml/2006/main" count="318" uniqueCount="187">
  <si>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</si>
  <si>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</si>
  <si>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</si>
  <si>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</si>
  <si>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</si>
  <si>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</si>
  <si>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</si>
  <si>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</si>
  <si>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</si>
  <si>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</si>
  <si>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</si>
  <si>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</si>
  <si>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</si>
  <si>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</si>
  <si>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</si>
  <si>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</si>
  <si>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</si>
  <si>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</si>
  <si>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</si>
  <si>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</si>
  <si>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</si>
  <si>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</si>
  <si>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</si>
  <si>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Kuant/ Output</t>
  </si>
  <si>
    <t>Pejabat Penilai,</t>
  </si>
  <si>
    <t>III. KEGIATAN TUGAS JABATAN</t>
  </si>
  <si>
    <t>I. Kegiatan Tugas  Jabatan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</si>
  <si>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</si>
  <si>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</si>
  <si>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</si>
  <si>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</si>
  <si>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</si>
  <si>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</si>
  <si>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</si>
  <si>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</si>
  <si>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</si>
  <si>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</si>
  <si>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</si>
  <si>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</si>
  <si>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</si>
  <si>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</si>
  <si>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</si>
  <si>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</si>
  <si>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</si>
  <si>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</si>
  <si>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</si>
  <si>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</si>
  <si>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</si>
  <si>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</si>
  <si>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</si>
  <si>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</si>
  <si>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</si>
  <si>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</si>
  <si>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</si>
  <si>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</si>
  <si>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</si>
  <si>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</si>
  <si>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</si>
  <si>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</si>
  <si>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</si>
  <si>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</si>
  <si>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</si>
  <si>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</si>
  <si>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</si>
  <si>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</si>
  <si>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</si>
  <si>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</si>
  <si>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</si>
  <si>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</si>
  <si>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</si>
  <si>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</si>
  <si>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</si>
  <si>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</si>
  <si>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</si>
  <si>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</si>
  <si>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</si>
  <si>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</si>
  <si>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</si>
  <si>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</si>
  <si>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</si>
  <si>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</si>
  <si>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</si>
  <si>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</si>
  <si>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</si>
  <si>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</si>
  <si>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</si>
  <si>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: Januari s/d 31 Desember 2014</t>
  </si>
  <si>
    <t>Persen Waktu</t>
  </si>
  <si>
    <t>Target</t>
  </si>
  <si>
    <t>Result</t>
  </si>
  <si>
    <t>Realisasi 2</t>
  </si>
  <si>
    <t>DAPAT DIPROMOSIKAN</t>
  </si>
  <si>
    <t xml:space="preserve">II. TUGAS TAMBAHAN </t>
  </si>
  <si>
    <t xml:space="preserve"> KREATIFITAS</t>
  </si>
  <si>
    <t>INSTANSI :</t>
  </si>
  <si>
    <t>PNS YANG DINILAI</t>
  </si>
  <si>
    <t>Penata / IIIc</t>
  </si>
  <si>
    <t>Pembina Tk.I / IVb</t>
  </si>
  <si>
    <t>Menyusun Rencana dan Program Kerja Subbagian Akademik</t>
  </si>
  <si>
    <t>Menghimpun dan mengkaji Peraturan Perundang-Undangan bidang Akademik, buku Pedoman Pendidikan, Tugas Akhir, PKN dan SK.mengajar</t>
  </si>
  <si>
    <t>Menyusun Program Rencana Kalender Akademik Fakultas</t>
  </si>
  <si>
    <t>Melakukan penyusunan Jadwal Perkuliahan dan Ujian Semester</t>
  </si>
  <si>
    <t>Menyusun rencana kebutuhan sarana akademik</t>
  </si>
  <si>
    <t>Menjalankan Sistem Informasi dan Administrasi akademik Universitas</t>
  </si>
  <si>
    <t>Membuat laporan bahan informasi evaluasi studi Mahasiswa</t>
  </si>
  <si>
    <t>Memantau pengurusan pelaksanaan Wisuda dan pengurusan Ijazah S-1</t>
  </si>
  <si>
    <t>Melakukan pemantauan dan Evaluasi penyelenggaraan perkuliahan dan ujian</t>
  </si>
  <si>
    <t>Membuat laporan pelaksanaan ujian semester</t>
  </si>
  <si>
    <t>Melakukan penyelenggaraan administrasi Akademik</t>
  </si>
  <si>
    <t>Menghimpun dan mengklasifikasikan data pencapaian target kurikulum</t>
  </si>
  <si>
    <t>Melakukan pemantauan administrasi perpustakaan, penerbitan jurnal Fakultas</t>
  </si>
  <si>
    <t>Melakukan pemantauan pelaksanaan penggunaan Laboratorium Fakultas</t>
  </si>
  <si>
    <t>Melakukan penyimpanan dokumen dan surat-surat dibidang pendidikan</t>
  </si>
  <si>
    <t>Menyusun laporan subbagian dan mempersiapkan penyusunan laporan bagian</t>
  </si>
  <si>
    <t>Melakukan kegiatan pertemuan ilmiah dengan program jurusan/prodi.</t>
  </si>
  <si>
    <t>Menanda tangani surat keterangan mahasiswa dan melakukan pengecekan transkrip sementara</t>
  </si>
  <si>
    <t>TUPOKSI</t>
  </si>
  <si>
    <t>KEADAAN DILAPANGAN</t>
  </si>
  <si>
    <t>DASARA PERHITUNGAN</t>
  </si>
  <si>
    <t>HASIL</t>
  </si>
  <si>
    <t>1 Kegiatan</t>
  </si>
  <si>
    <t>4 buah</t>
  </si>
  <si>
    <t>1 kegiatan</t>
  </si>
  <si>
    <t>3 kegiatan</t>
  </si>
  <si>
    <t>1 / th</t>
  </si>
  <si>
    <t>4 / th</t>
  </si>
  <si>
    <t>3 / th</t>
  </si>
  <si>
    <t>5hr x 4minggu x 12</t>
  </si>
  <si>
    <t>240 kegiatan</t>
  </si>
  <si>
    <t>1/minggux4x12</t>
  </si>
  <si>
    <t>1/smt x 2 x 5.400 mhs</t>
  </si>
  <si>
    <t>6 kegiatan</t>
  </si>
  <si>
    <t>2 laporan</t>
  </si>
  <si>
    <t>1 x 2 /th</t>
  </si>
  <si>
    <t>6 kegiatan/mhs</t>
  </si>
  <si>
    <t>2 kegiatan/mhs</t>
  </si>
  <si>
    <t>5 x 4 mngg x12</t>
  </si>
  <si>
    <t>2 x 1 tahun</t>
  </si>
  <si>
    <t>1 x 12 bulan</t>
  </si>
  <si>
    <t>60 mhs/hrx 5x 4 x 12</t>
  </si>
  <si>
    <t>14.400 berkas</t>
  </si>
  <si>
    <t>12 kegiatan</t>
  </si>
  <si>
    <t>240 dokumen</t>
  </si>
  <si>
    <t>2 kegiatan</t>
  </si>
  <si>
    <t>5.400 mhs dan 155 dosen</t>
  </si>
  <si>
    <t>192 kegiatan/mhs</t>
  </si>
  <si>
    <t xml:space="preserve">2 kegiatan </t>
  </si>
  <si>
    <t>5 hrx4mnggx50 mhs/th</t>
  </si>
  <si>
    <t>240 berkas</t>
  </si>
  <si>
    <t>2 buah laporan</t>
  </si>
  <si>
    <t>bln</t>
  </si>
  <si>
    <t xml:space="preserve"> </t>
  </si>
  <si>
    <t>PEMBINA UTAMA MUDA  MADYA /GOL. IV/d</t>
  </si>
  <si>
    <t>KABIRO ADMINISTRASI UMUM DAN KEPEGAWAIAN</t>
  </si>
  <si>
    <t>UNIVERSITAS BRAWIJAYA</t>
  </si>
  <si>
    <t>-</t>
  </si>
  <si>
    <t>WIYATA, Drs., M.AB</t>
  </si>
  <si>
    <t>19670522 200112 1 001</t>
  </si>
  <si>
    <t>Bagian Kepegawaian Universitas Brawijaya</t>
  </si>
  <si>
    <t>Kabbag. Kepegawaian</t>
  </si>
  <si>
    <t>19610803 198603 2 001</t>
  </si>
  <si>
    <t>ROSADAH AGUSTIN SYARIEF, Dra., M.AB</t>
  </si>
  <si>
    <t>Menyusun Draf Surat Perintah Melaksanakan Tugas (SPMT) Dosen Tugas Belajar</t>
  </si>
  <si>
    <t>Menyusun Peta Jabatan</t>
  </si>
  <si>
    <t>Menyusun Draf Surat Perjanjian Tugas Belajar</t>
  </si>
  <si>
    <t>Menyusun Draf Surat Perjanjian Jaminan Pembiayaan Studi</t>
  </si>
  <si>
    <t>orang</t>
  </si>
  <si>
    <t>kegiatan</t>
  </si>
  <si>
    <t>laporan</t>
  </si>
  <si>
    <t>KUANT/OUT PUT</t>
  </si>
  <si>
    <t>draf</t>
  </si>
  <si>
    <t>Usulan SK</t>
  </si>
  <si>
    <t>Melaksanakan Pengusulan SK Tugas Belajar/Ijin Belajar</t>
  </si>
  <si>
    <t>Melaksanakan Pengusulan SK Pembebasan</t>
  </si>
  <si>
    <t>Melaksanakan Pengusulan SK Perpanjangan Tugas  Belajar</t>
  </si>
  <si>
    <t>Melaksanakan Pengusulan SK Pengaktifan Kembali</t>
  </si>
  <si>
    <t>Melaksanakan Pengusulan Diklat Pimpinan ke Kemendikbud dan Pusbangtendik</t>
  </si>
  <si>
    <t>Melaksanakan Pengusulan Diklat Teknis ke Kemendikbud dan Pusbangtendik</t>
  </si>
  <si>
    <t>Melaksanakan Kegiatan Pelatihan Bahasa Inggris</t>
  </si>
  <si>
    <t>Menyusun Rencana Kegiatan Tahunan (RKT)</t>
  </si>
  <si>
    <t>Menyusun Rencana Anggaran Biaya (RAB)</t>
  </si>
  <si>
    <t>Pelaksanakan Pengusulan Diklat Pra Jabatan ke Pusbangtendik</t>
  </si>
  <si>
    <t xml:space="preserve">Menyelesaikan Permasalahan Tugas Belajar dan Pengaktifan Kembali </t>
  </si>
  <si>
    <t>Malang,  2 Januari 2014</t>
  </si>
  <si>
    <t>Kasubbag. Pengembangan SDM dan TI Kepegawaian</t>
  </si>
  <si>
    <t xml:space="preserve">Malang, 1 Juli 2014 </t>
  </si>
  <si>
    <t>Jangka Waktu Penilaian 2 Januari s.d 1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</si>
</sst>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Arial Narrow"/>
      <family val="2"/>
    </font>
    <font>
      <sz val="12"/>
      <color rgb="FFFF0000"/>
      <name val="Times New Roman"/>
      <family val="1"/>
    </font>
    <font>
      <sz val="12"/>
      <name val="Arial Narrow"/>
      <family val="2"/>
    </font>
    <font>
      <sz val="11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4" xfId="0" applyFont="1" applyBorder="1" applyAlignment="1">
      <alignment horizontal="right" vertical="top" wrapText="1"/>
    </xf>
    <xf numFmtId="0" fontId="0" fillId="0" borderId="4" xfId="0" applyBorder="1"/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64" fontId="16" fillId="0" borderId="6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15" fillId="0" borderId="0" xfId="0" applyFont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4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7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4" fillId="0" borderId="0" xfId="0" applyFont="1"/>
    <xf numFmtId="0" fontId="0" fillId="3" borderId="0" xfId="0" applyFill="1"/>
    <xf numFmtId="0" fontId="25" fillId="0" borderId="0" xfId="0" applyFont="1"/>
    <xf numFmtId="0" fontId="24" fillId="3" borderId="0" xfId="0" applyFont="1" applyFill="1"/>
    <xf numFmtId="0" fontId="26" fillId="3" borderId="0" xfId="0" applyFont="1" applyFill="1"/>
    <xf numFmtId="0" fontId="2" fillId="0" borderId="0" xfId="0" applyFont="1" applyBorder="1"/>
    <xf numFmtId="0" fontId="27" fillId="0" borderId="0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3" fontId="16" fillId="0" borderId="19" xfId="0" applyNumberFormat="1" applyFont="1" applyBorder="1" applyAlignment="1">
      <alignment horizontal="center" vertical="center" wrapText="1"/>
    </xf>
    <xf numFmtId="9" fontId="16" fillId="0" borderId="54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164" fontId="18" fillId="0" borderId="39" xfId="0" applyNumberFormat="1" applyFont="1" applyBorder="1" applyAlignment="1">
      <alignment horizontal="center" vertical="center"/>
    </xf>
    <xf numFmtId="0" fontId="18" fillId="4" borderId="40" xfId="0" applyFont="1" applyFill="1" applyBorder="1" applyAlignment="1">
      <alignment wrapText="1"/>
    </xf>
    <xf numFmtId="0" fontId="18" fillId="4" borderId="41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Border="1" applyAlignment="1"/>
    <xf numFmtId="0" fontId="8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center"/>
    </xf>
    <xf numFmtId="0" fontId="0" fillId="0" borderId="10" xfId="0" applyBorder="1"/>
    <xf numFmtId="43" fontId="2" fillId="0" borderId="10" xfId="0" applyNumberFormat="1" applyFont="1" applyBorder="1"/>
    <xf numFmtId="164" fontId="12" fillId="0" borderId="10" xfId="0" applyNumberFormat="1" applyFont="1" applyBorder="1" applyAlignment="1">
      <alignment horizontal="center" vertical="center"/>
    </xf>
    <xf numFmtId="2" fontId="20" fillId="0" borderId="54" xfId="0" applyNumberFormat="1" applyFont="1" applyBorder="1" applyAlignment="1">
      <alignment horizontal="center" vertical="center" wrapText="1"/>
    </xf>
    <xf numFmtId="2" fontId="20" fillId="0" borderId="42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 applyBorder="1" applyAlignment="1">
      <alignment vertical="center"/>
    </xf>
    <xf numFmtId="0" fontId="31" fillId="0" borderId="0" xfId="0" applyFont="1" applyAlignment="1">
      <alignment horizontal="left"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1" fillId="2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 readingOrder="1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47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164" fontId="18" fillId="0" borderId="3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23" fillId="0" borderId="38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5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25</xdr:row>
      <xdr:rowOff>38100</xdr:rowOff>
    </xdr:from>
    <xdr:to>
      <xdr:col>15</xdr:col>
      <xdr:colOff>571500</xdr:colOff>
      <xdr:row>30</xdr:row>
      <xdr:rowOff>47625</xdr:rowOff>
    </xdr:to>
    <xdr:pic>
      <xdr:nvPicPr>
        <xdr:cNvPr id="2086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9163050"/>
          <a:ext cx="1009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opLeftCell="A10" zoomScale="86" zoomScaleNormal="86" zoomScaleSheetLayoutView="85" workbookViewId="0">
      <selection activeCell="B35" sqref="B35:F35"/>
    </sheetView>
  </sheetViews>
  <sheetFormatPr defaultRowHeight="12.75"/>
  <cols>
    <col min="1" max="1" width="0.85546875" customWidth="1"/>
    <col min="2" max="2" width="4.7109375" customWidth="1"/>
    <col min="3" max="3" width="18.5703125" customWidth="1"/>
    <col min="4" max="4" width="52.42578125" customWidth="1"/>
    <col min="5" max="5" width="4" customWidth="1"/>
    <col min="6" max="6" width="6.5703125" customWidth="1"/>
    <col min="7" max="7" width="6.140625" customWidth="1"/>
    <col min="8" max="8" width="11.28515625" style="86" customWidth="1"/>
    <col min="9" max="9" width="7.5703125" customWidth="1"/>
    <col min="10" max="10" width="5.85546875" customWidth="1"/>
    <col min="11" max="11" width="6.5703125" customWidth="1"/>
    <col min="12" max="12" width="23.28515625" customWidth="1"/>
    <col min="13" max="13" width="3.42578125" customWidth="1"/>
  </cols>
  <sheetData>
    <row r="2" spans="1:12" ht="15.75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.75">
      <c r="B3" s="117" t="s">
        <v>66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.7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20.25" customHeight="1">
      <c r="B5" s="103" t="s">
        <v>1</v>
      </c>
      <c r="C5" s="118" t="s">
        <v>2</v>
      </c>
      <c r="D5" s="118"/>
      <c r="E5" s="118"/>
      <c r="F5" s="103" t="s">
        <v>1</v>
      </c>
      <c r="G5" s="118" t="s">
        <v>3</v>
      </c>
      <c r="H5" s="118"/>
      <c r="I5" s="118"/>
      <c r="J5" s="118"/>
      <c r="K5" s="118"/>
      <c r="L5" s="118"/>
    </row>
    <row r="6" spans="1:12" ht="15" customHeight="1">
      <c r="B6" s="102">
        <v>1</v>
      </c>
      <c r="C6" s="101" t="s">
        <v>4</v>
      </c>
      <c r="D6" s="115" t="s">
        <v>161</v>
      </c>
      <c r="E6" s="115"/>
      <c r="F6" s="102">
        <v>1</v>
      </c>
      <c r="G6" s="115" t="s">
        <v>4</v>
      </c>
      <c r="H6" s="115"/>
      <c r="I6" s="115" t="s">
        <v>156</v>
      </c>
      <c r="J6" s="115"/>
      <c r="K6" s="115"/>
      <c r="L6" s="115"/>
    </row>
    <row r="7" spans="1:12" ht="15" customHeight="1">
      <c r="B7" s="102">
        <v>2</v>
      </c>
      <c r="C7" s="101" t="s">
        <v>5</v>
      </c>
      <c r="D7" s="115" t="s">
        <v>160</v>
      </c>
      <c r="E7" s="115"/>
      <c r="F7" s="102">
        <v>2</v>
      </c>
      <c r="G7" s="115" t="s">
        <v>5</v>
      </c>
      <c r="H7" s="115"/>
      <c r="I7" s="115" t="s">
        <v>157</v>
      </c>
      <c r="J7" s="115"/>
      <c r="K7" s="115"/>
      <c r="L7" s="115"/>
    </row>
    <row r="8" spans="1:12" ht="15" customHeight="1">
      <c r="B8" s="102">
        <v>3</v>
      </c>
      <c r="C8" s="101" t="s">
        <v>8</v>
      </c>
      <c r="D8" s="115" t="s">
        <v>97</v>
      </c>
      <c r="E8" s="115"/>
      <c r="F8" s="102">
        <v>3</v>
      </c>
      <c r="G8" s="115" t="s">
        <v>8</v>
      </c>
      <c r="H8" s="115"/>
      <c r="I8" s="115" t="s">
        <v>96</v>
      </c>
      <c r="J8" s="115"/>
      <c r="K8" s="115"/>
      <c r="L8" s="115"/>
    </row>
    <row r="9" spans="1:12" ht="15" customHeight="1">
      <c r="B9" s="102">
        <v>4</v>
      </c>
      <c r="C9" s="101" t="s">
        <v>6</v>
      </c>
      <c r="D9" s="115" t="s">
        <v>159</v>
      </c>
      <c r="E9" s="115"/>
      <c r="F9" s="102">
        <v>4</v>
      </c>
      <c r="G9" s="115" t="s">
        <v>6</v>
      </c>
      <c r="H9" s="115"/>
      <c r="I9" s="115" t="s">
        <v>184</v>
      </c>
      <c r="J9" s="115"/>
      <c r="K9" s="115"/>
      <c r="L9" s="115"/>
    </row>
    <row r="10" spans="1:12" ht="15" customHeight="1">
      <c r="B10" s="102">
        <v>5</v>
      </c>
      <c r="C10" s="101" t="s">
        <v>7</v>
      </c>
      <c r="D10" s="115" t="s">
        <v>158</v>
      </c>
      <c r="E10" s="115"/>
      <c r="F10" s="102">
        <v>5</v>
      </c>
      <c r="G10" s="115" t="s">
        <v>7</v>
      </c>
      <c r="H10" s="115"/>
      <c r="I10" s="115" t="s">
        <v>158</v>
      </c>
      <c r="J10" s="115"/>
      <c r="K10" s="115"/>
      <c r="L10" s="115"/>
    </row>
    <row r="11" spans="1:12" ht="21" customHeight="1">
      <c r="B11" s="110" t="s">
        <v>1</v>
      </c>
      <c r="C11" s="110" t="s">
        <v>25</v>
      </c>
      <c r="D11" s="110"/>
      <c r="E11" s="110"/>
      <c r="F11" s="110" t="s">
        <v>22</v>
      </c>
      <c r="G11" s="110" t="s">
        <v>9</v>
      </c>
      <c r="H11" s="110"/>
      <c r="I11" s="110"/>
      <c r="J11" s="110"/>
      <c r="K11" s="110"/>
      <c r="L11" s="110"/>
    </row>
    <row r="12" spans="1:12" ht="30" customHeight="1">
      <c r="B12" s="110"/>
      <c r="C12" s="114"/>
      <c r="D12" s="110"/>
      <c r="E12" s="110"/>
      <c r="F12" s="110"/>
      <c r="G12" s="109" t="s">
        <v>169</v>
      </c>
      <c r="H12" s="109"/>
      <c r="I12" s="90" t="s">
        <v>10</v>
      </c>
      <c r="J12" s="109" t="s">
        <v>11</v>
      </c>
      <c r="K12" s="109"/>
      <c r="L12" s="90" t="s">
        <v>12</v>
      </c>
    </row>
    <row r="13" spans="1:12" ht="17.100000000000001" customHeight="1">
      <c r="A13">
        <v>1</v>
      </c>
      <c r="B13" s="95">
        <v>1</v>
      </c>
      <c r="C13" s="119" t="s">
        <v>179</v>
      </c>
      <c r="D13" s="120"/>
      <c r="E13" s="91"/>
      <c r="F13" s="91"/>
      <c r="G13" s="96">
        <v>1</v>
      </c>
      <c r="H13" s="97" t="s">
        <v>167</v>
      </c>
      <c r="I13" s="98">
        <v>100</v>
      </c>
      <c r="J13" s="96">
        <v>1</v>
      </c>
      <c r="K13" s="98" t="s">
        <v>150</v>
      </c>
      <c r="L13" s="99" t="s">
        <v>155</v>
      </c>
    </row>
    <row r="14" spans="1:12" ht="17.100000000000001" customHeight="1">
      <c r="B14" s="95">
        <v>2</v>
      </c>
      <c r="C14" s="119" t="s">
        <v>180</v>
      </c>
      <c r="D14" s="119"/>
      <c r="E14" s="91"/>
      <c r="F14" s="91"/>
      <c r="G14" s="96">
        <v>1</v>
      </c>
      <c r="H14" s="97" t="s">
        <v>167</v>
      </c>
      <c r="I14" s="98">
        <v>100</v>
      </c>
      <c r="J14" s="96">
        <v>1</v>
      </c>
      <c r="K14" s="98" t="s">
        <v>150</v>
      </c>
      <c r="L14" s="99" t="s">
        <v>155</v>
      </c>
    </row>
    <row r="15" spans="1:12" s="3" customFormat="1" ht="17.100000000000001" customHeight="1">
      <c r="B15" s="95">
        <v>3</v>
      </c>
      <c r="C15" s="107" t="s">
        <v>172</v>
      </c>
      <c r="D15" s="107"/>
      <c r="E15" s="100"/>
      <c r="F15" s="98"/>
      <c r="G15" s="98">
        <v>60</v>
      </c>
      <c r="H15" s="101" t="s">
        <v>171</v>
      </c>
      <c r="I15" s="98">
        <v>100</v>
      </c>
      <c r="J15" s="96">
        <v>6</v>
      </c>
      <c r="K15" s="98" t="s">
        <v>150</v>
      </c>
      <c r="L15" s="99" t="s">
        <v>155</v>
      </c>
    </row>
    <row r="16" spans="1:12" s="3" customFormat="1" ht="17.100000000000001" customHeight="1">
      <c r="B16" s="95">
        <v>4</v>
      </c>
      <c r="C16" s="107" t="s">
        <v>173</v>
      </c>
      <c r="D16" s="107"/>
      <c r="E16" s="100"/>
      <c r="F16" s="98"/>
      <c r="G16" s="98">
        <v>55</v>
      </c>
      <c r="H16" s="101" t="s">
        <v>171</v>
      </c>
      <c r="I16" s="98">
        <v>100</v>
      </c>
      <c r="J16" s="96">
        <v>6</v>
      </c>
      <c r="K16" s="98" t="s">
        <v>150</v>
      </c>
      <c r="L16" s="99" t="s">
        <v>155</v>
      </c>
    </row>
    <row r="17" spans="2:16" s="3" customFormat="1" ht="17.100000000000001" customHeight="1">
      <c r="B17" s="95">
        <v>5</v>
      </c>
      <c r="C17" s="107" t="s">
        <v>174</v>
      </c>
      <c r="D17" s="107"/>
      <c r="E17" s="100"/>
      <c r="F17" s="98"/>
      <c r="G17" s="98">
        <v>20</v>
      </c>
      <c r="H17" s="101" t="s">
        <v>171</v>
      </c>
      <c r="I17" s="98">
        <v>100</v>
      </c>
      <c r="J17" s="96">
        <v>6</v>
      </c>
      <c r="K17" s="98" t="s">
        <v>150</v>
      </c>
      <c r="L17" s="99" t="s">
        <v>155</v>
      </c>
    </row>
    <row r="18" spans="2:16" s="3" customFormat="1" ht="17.100000000000001" customHeight="1">
      <c r="B18" s="95">
        <v>6</v>
      </c>
      <c r="C18" s="107" t="s">
        <v>175</v>
      </c>
      <c r="D18" s="107"/>
      <c r="E18" s="100"/>
      <c r="F18" s="98"/>
      <c r="G18" s="98">
        <v>45</v>
      </c>
      <c r="H18" s="101" t="s">
        <v>171</v>
      </c>
      <c r="I18" s="98">
        <v>100</v>
      </c>
      <c r="J18" s="96">
        <v>6</v>
      </c>
      <c r="K18" s="98" t="s">
        <v>150</v>
      </c>
      <c r="L18" s="99" t="s">
        <v>155</v>
      </c>
    </row>
    <row r="19" spans="2:16" s="3" customFormat="1" ht="17.100000000000001" customHeight="1">
      <c r="B19" s="95">
        <v>7</v>
      </c>
      <c r="C19" s="107" t="s">
        <v>164</v>
      </c>
      <c r="D19" s="107"/>
      <c r="E19" s="100"/>
      <c r="F19" s="98"/>
      <c r="G19" s="98">
        <v>60</v>
      </c>
      <c r="H19" s="101" t="s">
        <v>170</v>
      </c>
      <c r="I19" s="98">
        <v>100</v>
      </c>
      <c r="J19" s="96">
        <v>6</v>
      </c>
      <c r="K19" s="98" t="s">
        <v>150</v>
      </c>
      <c r="L19" s="99" t="s">
        <v>155</v>
      </c>
    </row>
    <row r="20" spans="2:16" s="3" customFormat="1" ht="17.100000000000001" customHeight="1">
      <c r="B20" s="95">
        <v>8</v>
      </c>
      <c r="C20" s="107" t="s">
        <v>165</v>
      </c>
      <c r="D20" s="107"/>
      <c r="E20" s="100"/>
      <c r="F20" s="98"/>
      <c r="G20" s="98">
        <v>72</v>
      </c>
      <c r="H20" s="101" t="s">
        <v>170</v>
      </c>
      <c r="I20" s="98">
        <v>100</v>
      </c>
      <c r="J20" s="96">
        <v>6</v>
      </c>
      <c r="K20" s="98" t="s">
        <v>150</v>
      </c>
      <c r="L20" s="99" t="s">
        <v>155</v>
      </c>
      <c r="P20" s="45"/>
    </row>
    <row r="21" spans="2:16" s="3" customFormat="1" ht="17.100000000000001" customHeight="1">
      <c r="B21" s="95">
        <v>9</v>
      </c>
      <c r="C21" s="107" t="s">
        <v>162</v>
      </c>
      <c r="D21" s="107"/>
      <c r="E21" s="100"/>
      <c r="F21" s="98"/>
      <c r="G21" s="98">
        <v>60</v>
      </c>
      <c r="H21" s="101" t="s">
        <v>170</v>
      </c>
      <c r="I21" s="98">
        <v>100</v>
      </c>
      <c r="J21" s="96">
        <v>6</v>
      </c>
      <c r="K21" s="98" t="s">
        <v>150</v>
      </c>
      <c r="L21" s="99" t="s">
        <v>155</v>
      </c>
      <c r="N21" s="3" t="s">
        <v>151</v>
      </c>
      <c r="P21" s="45"/>
    </row>
    <row r="22" spans="2:16" s="3" customFormat="1" ht="17.100000000000001" customHeight="1">
      <c r="B22" s="95">
        <v>10</v>
      </c>
      <c r="C22" s="107" t="s">
        <v>182</v>
      </c>
      <c r="D22" s="107"/>
      <c r="E22" s="100"/>
      <c r="F22" s="98"/>
      <c r="G22" s="98">
        <v>70</v>
      </c>
      <c r="H22" s="101" t="s">
        <v>166</v>
      </c>
      <c r="I22" s="98">
        <v>100</v>
      </c>
      <c r="J22" s="96">
        <v>6</v>
      </c>
      <c r="K22" s="98" t="s">
        <v>150</v>
      </c>
      <c r="L22" s="99" t="s">
        <v>155</v>
      </c>
      <c r="P22" s="45"/>
    </row>
    <row r="23" spans="2:16" s="3" customFormat="1" ht="17.100000000000001" customHeight="1">
      <c r="B23" s="95">
        <v>11</v>
      </c>
      <c r="C23" s="107" t="s">
        <v>176</v>
      </c>
      <c r="D23" s="107"/>
      <c r="E23" s="100"/>
      <c r="F23" s="98"/>
      <c r="G23" s="98">
        <v>14</v>
      </c>
      <c r="H23" s="101" t="s">
        <v>166</v>
      </c>
      <c r="I23" s="98">
        <v>100</v>
      </c>
      <c r="J23" s="96">
        <v>6</v>
      </c>
      <c r="K23" s="98" t="s">
        <v>150</v>
      </c>
      <c r="L23" s="99" t="s">
        <v>155</v>
      </c>
      <c r="O23" s="3">
        <v>13</v>
      </c>
      <c r="P23" s="45"/>
    </row>
    <row r="24" spans="2:16" s="3" customFormat="1" ht="17.100000000000001" customHeight="1">
      <c r="B24" s="95">
        <v>12</v>
      </c>
      <c r="C24" s="107" t="s">
        <v>181</v>
      </c>
      <c r="D24" s="107"/>
      <c r="E24" s="100"/>
      <c r="F24" s="98"/>
      <c r="G24" s="98">
        <v>12</v>
      </c>
      <c r="H24" s="101" t="s">
        <v>166</v>
      </c>
      <c r="I24" s="98">
        <v>100</v>
      </c>
      <c r="J24" s="96">
        <v>6</v>
      </c>
      <c r="K24" s="98" t="s">
        <v>150</v>
      </c>
      <c r="L24" s="99" t="s">
        <v>155</v>
      </c>
      <c r="P24" s="45"/>
    </row>
    <row r="25" spans="2:16" s="3" customFormat="1" ht="17.100000000000001" customHeight="1">
      <c r="B25" s="95">
        <v>13</v>
      </c>
      <c r="C25" s="107" t="s">
        <v>177</v>
      </c>
      <c r="D25" s="107"/>
      <c r="E25" s="100"/>
      <c r="F25" s="98"/>
      <c r="G25" s="98">
        <v>10</v>
      </c>
      <c r="H25" s="101" t="s">
        <v>166</v>
      </c>
      <c r="I25" s="98">
        <v>100</v>
      </c>
      <c r="J25" s="96">
        <v>6</v>
      </c>
      <c r="K25" s="98" t="s">
        <v>150</v>
      </c>
      <c r="L25" s="99" t="s">
        <v>155</v>
      </c>
      <c r="P25" s="45"/>
    </row>
    <row r="26" spans="2:16" s="3" customFormat="1" ht="17.100000000000001" customHeight="1">
      <c r="B26" s="95">
        <v>14</v>
      </c>
      <c r="C26" s="107" t="s">
        <v>178</v>
      </c>
      <c r="D26" s="107"/>
      <c r="E26" s="100"/>
      <c r="F26" s="98"/>
      <c r="G26" s="98">
        <v>1</v>
      </c>
      <c r="H26" s="105" t="s">
        <v>167</v>
      </c>
      <c r="I26" s="98">
        <v>100</v>
      </c>
      <c r="J26" s="96">
        <v>6</v>
      </c>
      <c r="K26" s="98" t="s">
        <v>150</v>
      </c>
      <c r="L26" s="99" t="s">
        <v>155</v>
      </c>
      <c r="P26" s="45"/>
    </row>
    <row r="27" spans="2:16" s="3" customFormat="1" ht="17.100000000000001" customHeight="1">
      <c r="B27" s="95">
        <v>15</v>
      </c>
      <c r="C27" s="107" t="s">
        <v>163</v>
      </c>
      <c r="D27" s="107"/>
      <c r="E27" s="100"/>
      <c r="F27" s="98"/>
      <c r="G27" s="98">
        <v>1</v>
      </c>
      <c r="H27" s="97" t="s">
        <v>168</v>
      </c>
      <c r="I27" s="98">
        <v>100</v>
      </c>
      <c r="J27" s="96">
        <v>6</v>
      </c>
      <c r="K27" s="98" t="s">
        <v>150</v>
      </c>
      <c r="L27" s="99" t="s">
        <v>155</v>
      </c>
    </row>
    <row r="28" spans="2:16" ht="23.25" customHeight="1">
      <c r="B28" s="92"/>
      <c r="C28" s="93"/>
      <c r="D28" s="93"/>
      <c r="E28" s="92"/>
      <c r="F28" s="92"/>
      <c r="G28" s="92"/>
      <c r="H28" s="94"/>
      <c r="I28" s="92"/>
      <c r="J28" s="92"/>
      <c r="K28" s="92"/>
      <c r="L28" s="92"/>
    </row>
    <row r="29" spans="2:16">
      <c r="B29" s="7"/>
      <c r="C29" s="7"/>
      <c r="D29" s="7"/>
      <c r="E29" s="7"/>
      <c r="F29" s="7"/>
      <c r="G29" s="7"/>
      <c r="H29" s="108" t="s">
        <v>183</v>
      </c>
      <c r="I29" s="108"/>
      <c r="J29" s="108"/>
      <c r="K29" s="108"/>
      <c r="L29" s="108"/>
    </row>
    <row r="30" spans="2:16">
      <c r="B30" s="108" t="s">
        <v>24</v>
      </c>
      <c r="C30" s="108"/>
      <c r="D30" s="108"/>
      <c r="E30" s="108"/>
      <c r="F30" s="108"/>
      <c r="G30" s="89"/>
      <c r="H30" s="108" t="s">
        <v>13</v>
      </c>
      <c r="I30" s="108"/>
      <c r="J30" s="108"/>
      <c r="K30" s="108"/>
      <c r="L30" s="108"/>
    </row>
    <row r="31" spans="2:16">
      <c r="B31" s="89"/>
      <c r="C31" s="89"/>
      <c r="D31" s="89"/>
      <c r="E31" s="89"/>
      <c r="F31" s="89"/>
      <c r="G31" s="89"/>
      <c r="H31" s="104"/>
      <c r="I31" s="89"/>
      <c r="J31" s="89"/>
      <c r="K31" s="89"/>
      <c r="L31" s="89"/>
    </row>
    <row r="32" spans="2:16">
      <c r="B32" s="89"/>
      <c r="C32" s="89"/>
      <c r="D32" s="89"/>
      <c r="E32" s="89"/>
      <c r="F32" s="89"/>
      <c r="G32" s="89"/>
      <c r="H32" s="104"/>
      <c r="I32" s="89"/>
      <c r="J32" s="89"/>
      <c r="K32" s="89"/>
      <c r="L32" s="89"/>
    </row>
    <row r="33" spans="2:12">
      <c r="B33" s="7"/>
      <c r="C33" s="7"/>
      <c r="D33" s="7"/>
      <c r="E33" s="7"/>
      <c r="F33" s="7"/>
      <c r="G33" s="7"/>
      <c r="H33" s="104"/>
      <c r="I33" s="7"/>
      <c r="J33" s="7"/>
      <c r="K33" s="7"/>
      <c r="L33" s="7"/>
    </row>
    <row r="34" spans="2:12">
      <c r="B34" s="7"/>
      <c r="C34" s="7"/>
      <c r="D34" s="7"/>
      <c r="E34" s="7"/>
      <c r="F34" s="7"/>
      <c r="G34" s="7"/>
      <c r="H34" s="104"/>
      <c r="I34" s="7"/>
      <c r="J34" s="7"/>
      <c r="K34" s="7"/>
      <c r="L34" s="7"/>
    </row>
    <row r="35" spans="2:12">
      <c r="B35" s="111" t="str">
        <f>D6</f>
        <v>ROSADAH AGUSTIN SYARIEF, Dra., M.AB</v>
      </c>
      <c r="C35" s="111"/>
      <c r="D35" s="111"/>
      <c r="E35" s="111"/>
      <c r="F35" s="111"/>
      <c r="G35" s="89"/>
      <c r="H35" s="111" t="str">
        <f>I6</f>
        <v>WIYATA, Drs., M.AB</v>
      </c>
      <c r="I35" s="111"/>
      <c r="J35" s="111"/>
      <c r="K35" s="111"/>
      <c r="L35" s="111"/>
    </row>
    <row r="36" spans="2:12">
      <c r="B36" s="108" t="str">
        <f>D7</f>
        <v>19610803 198603 2 001</v>
      </c>
      <c r="C36" s="108"/>
      <c r="D36" s="108"/>
      <c r="E36" s="108"/>
      <c r="F36" s="108"/>
      <c r="G36" s="7"/>
      <c r="H36" s="108" t="str">
        <f>I7</f>
        <v>19670522 200112 1 001</v>
      </c>
      <c r="I36" s="108"/>
      <c r="J36" s="108"/>
      <c r="K36" s="108"/>
      <c r="L36" s="108"/>
    </row>
    <row r="38" spans="2:12">
      <c r="B38" s="113"/>
      <c r="C38" s="113"/>
      <c r="D38" s="113"/>
      <c r="E38" s="113"/>
      <c r="F38" s="113"/>
      <c r="G38" s="2"/>
    </row>
    <row r="39" spans="2:12">
      <c r="B39" s="113"/>
      <c r="C39" s="113"/>
      <c r="D39" s="113"/>
      <c r="E39" s="113"/>
      <c r="F39" s="113"/>
      <c r="G39" s="2"/>
    </row>
    <row r="40" spans="2:12">
      <c r="B40" s="112"/>
      <c r="C40" s="112"/>
      <c r="D40" s="112"/>
      <c r="E40" s="112"/>
      <c r="F40" s="112"/>
      <c r="G40" s="1"/>
    </row>
    <row r="45" spans="2:12">
      <c r="B45" s="42"/>
      <c r="C45" s="42"/>
      <c r="D45" s="42"/>
      <c r="E45" s="42"/>
      <c r="F45" s="42"/>
      <c r="G45" s="42"/>
      <c r="H45" s="87"/>
      <c r="I45" s="42"/>
      <c r="J45" s="42"/>
      <c r="K45" s="42"/>
      <c r="L45" s="42"/>
    </row>
    <row r="46" spans="2:12">
      <c r="B46" s="42"/>
      <c r="C46" s="42"/>
      <c r="D46" s="42"/>
      <c r="E46" s="42"/>
      <c r="F46" s="42"/>
      <c r="G46" s="42"/>
      <c r="H46" s="87"/>
      <c r="I46" s="42"/>
      <c r="J46" s="42"/>
      <c r="K46" s="42"/>
      <c r="L46" s="42"/>
    </row>
    <row r="47" spans="2:12">
      <c r="B47" s="42"/>
      <c r="C47" s="42"/>
      <c r="D47" s="42"/>
      <c r="E47" s="42"/>
      <c r="F47" s="42"/>
      <c r="G47" s="42"/>
      <c r="H47" s="87"/>
      <c r="I47" s="42"/>
      <c r="J47" s="42"/>
      <c r="K47" s="42"/>
      <c r="L47" s="42"/>
    </row>
    <row r="48" spans="2:12">
      <c r="B48" s="42"/>
      <c r="C48" s="42"/>
      <c r="D48" s="42"/>
      <c r="E48" s="42"/>
      <c r="F48" s="42"/>
      <c r="G48" s="42"/>
      <c r="H48" s="87"/>
      <c r="I48" s="42"/>
      <c r="J48" s="42"/>
      <c r="K48" s="42"/>
      <c r="L48" s="42"/>
    </row>
    <row r="49" spans="2:12">
      <c r="B49" s="42"/>
      <c r="C49" s="42"/>
      <c r="D49" s="42"/>
      <c r="E49" s="42"/>
      <c r="F49" s="42"/>
      <c r="G49" s="42"/>
      <c r="H49" s="87"/>
      <c r="I49" s="42"/>
      <c r="J49" s="42"/>
      <c r="K49" s="42"/>
      <c r="L49" s="42"/>
    </row>
  </sheetData>
  <mergeCells count="50">
    <mergeCell ref="G10:H10"/>
    <mergeCell ref="I9:L9"/>
    <mergeCell ref="G9:H9"/>
    <mergeCell ref="D9:E9"/>
    <mergeCell ref="D10:E10"/>
    <mergeCell ref="I10:L10"/>
    <mergeCell ref="I8:L8"/>
    <mergeCell ref="B2:L2"/>
    <mergeCell ref="B3:L3"/>
    <mergeCell ref="I6:L6"/>
    <mergeCell ref="C5:E5"/>
    <mergeCell ref="D6:E6"/>
    <mergeCell ref="G5:L5"/>
    <mergeCell ref="G6:H6"/>
    <mergeCell ref="D7:E7"/>
    <mergeCell ref="I7:L7"/>
    <mergeCell ref="G7:H7"/>
    <mergeCell ref="G8:H8"/>
    <mergeCell ref="D8:E8"/>
    <mergeCell ref="B40:F40"/>
    <mergeCell ref="B35:F35"/>
    <mergeCell ref="B30:F30"/>
    <mergeCell ref="B36:F36"/>
    <mergeCell ref="B11:B12"/>
    <mergeCell ref="B38:F38"/>
    <mergeCell ref="B39:F39"/>
    <mergeCell ref="C19:D19"/>
    <mergeCell ref="C26:D26"/>
    <mergeCell ref="C21:D21"/>
    <mergeCell ref="C22:D22"/>
    <mergeCell ref="C11:E12"/>
    <mergeCell ref="C27:D27"/>
    <mergeCell ref="C23:D23"/>
    <mergeCell ref="C18:D18"/>
    <mergeCell ref="C16:D16"/>
    <mergeCell ref="C20:D20"/>
    <mergeCell ref="C24:D24"/>
    <mergeCell ref="C25:D25"/>
    <mergeCell ref="H36:L36"/>
    <mergeCell ref="J12:K12"/>
    <mergeCell ref="F11:F12"/>
    <mergeCell ref="H35:L35"/>
    <mergeCell ref="H30:L30"/>
    <mergeCell ref="H29:L29"/>
    <mergeCell ref="G11:L11"/>
    <mergeCell ref="G12:H12"/>
    <mergeCell ref="C17:D17"/>
    <mergeCell ref="C15:D15"/>
    <mergeCell ref="C13:D13"/>
    <mergeCell ref="C14:D14"/>
  </mergeCells>
  <phoneticPr fontId="1" type="noConversion"/>
  <printOptions horizontalCentered="1"/>
  <pageMargins left="0.15748031496062992" right="0.11811023622047245" top="0.11811023622047245" bottom="3.937007874015748E-2" header="0.2362204724409449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topLeftCell="A13" zoomScaleNormal="100" zoomScaleSheetLayoutView="85" workbookViewId="0">
      <selection activeCell="T10" sqref="T10"/>
    </sheetView>
  </sheetViews>
  <sheetFormatPr defaultRowHeight="12.75"/>
  <cols>
    <col min="1" max="1" width="4.28515625" customWidth="1"/>
    <col min="2" max="2" width="30.42578125" customWidth="1"/>
    <col min="3" max="3" width="4.7109375" customWidth="1"/>
    <col min="4" max="4" width="7.2851562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7.28515625" customWidth="1"/>
    <col min="10" max="10" width="4.7109375" hidden="1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43" width="9.140625" customWidth="1"/>
  </cols>
  <sheetData>
    <row r="1" spans="1:41" ht="15.7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41" ht="15.75">
      <c r="A2" s="116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41" ht="4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41" ht="18.75" customHeight="1">
      <c r="A4" s="223" t="s">
        <v>186</v>
      </c>
      <c r="B4" s="70"/>
      <c r="C4" s="71"/>
      <c r="D4" s="71"/>
      <c r="E4" s="71"/>
      <c r="F4" s="71"/>
    </row>
    <row r="5" spans="1:41" ht="16.5" customHeight="1">
      <c r="A5" s="110" t="s">
        <v>1</v>
      </c>
      <c r="B5" s="121" t="s">
        <v>26</v>
      </c>
      <c r="C5" s="121" t="s">
        <v>22</v>
      </c>
      <c r="D5" s="110" t="s">
        <v>9</v>
      </c>
      <c r="E5" s="110"/>
      <c r="F5" s="110"/>
      <c r="G5" s="110"/>
      <c r="H5" s="110"/>
      <c r="I5" s="110"/>
      <c r="J5" s="124" t="s">
        <v>22</v>
      </c>
      <c r="K5" s="110" t="s">
        <v>14</v>
      </c>
      <c r="L5" s="110"/>
      <c r="M5" s="110"/>
      <c r="N5" s="110"/>
      <c r="O5" s="110"/>
      <c r="P5" s="110"/>
      <c r="Q5" s="121" t="s">
        <v>15</v>
      </c>
      <c r="R5" s="109" t="s">
        <v>21</v>
      </c>
      <c r="U5" t="s">
        <v>151</v>
      </c>
      <c r="AB5" s="6"/>
      <c r="AC5" s="6"/>
      <c r="AD5" s="6"/>
      <c r="AE5" s="6"/>
      <c r="AF5" s="6"/>
      <c r="AG5" s="6"/>
      <c r="AH5" s="6"/>
      <c r="AI5" s="6"/>
      <c r="AJ5" s="6"/>
    </row>
    <row r="6" spans="1:41" ht="25.5" customHeight="1">
      <c r="A6" s="110"/>
      <c r="B6" s="121"/>
      <c r="C6" s="121"/>
      <c r="D6" s="123" t="s">
        <v>23</v>
      </c>
      <c r="E6" s="123"/>
      <c r="F6" s="72" t="s">
        <v>16</v>
      </c>
      <c r="G6" s="123" t="s">
        <v>17</v>
      </c>
      <c r="H6" s="123"/>
      <c r="I6" s="72" t="s">
        <v>18</v>
      </c>
      <c r="J6" s="124"/>
      <c r="K6" s="123" t="s">
        <v>23</v>
      </c>
      <c r="L6" s="123"/>
      <c r="M6" s="72" t="s">
        <v>16</v>
      </c>
      <c r="N6" s="123" t="s">
        <v>17</v>
      </c>
      <c r="O6" s="123"/>
      <c r="P6" s="72" t="s">
        <v>18</v>
      </c>
      <c r="Q6" s="121"/>
      <c r="R6" s="109"/>
      <c r="W6" s="7" t="s">
        <v>33</v>
      </c>
      <c r="X6" s="7" t="s">
        <v>34</v>
      </c>
      <c r="Y6" s="7" t="s">
        <v>27</v>
      </c>
      <c r="Z6" s="7" t="s">
        <v>28</v>
      </c>
      <c r="AA6" s="7" t="s">
        <v>29</v>
      </c>
      <c r="AB6" s="7" t="s">
        <v>30</v>
      </c>
      <c r="AC6" s="7" t="s">
        <v>37</v>
      </c>
      <c r="AD6" s="7" t="s">
        <v>38</v>
      </c>
      <c r="AE6" s="7" t="s">
        <v>39</v>
      </c>
      <c r="AF6" s="7" t="s">
        <v>40</v>
      </c>
      <c r="AG6" s="7"/>
      <c r="AH6" s="7"/>
    </row>
    <row r="7" spans="1:41" ht="13.5" customHeight="1">
      <c r="A7" s="73">
        <v>1</v>
      </c>
      <c r="B7" s="74">
        <v>2</v>
      </c>
      <c r="C7" s="74">
        <v>3</v>
      </c>
      <c r="D7" s="126">
        <v>4</v>
      </c>
      <c r="E7" s="126"/>
      <c r="F7" s="74">
        <v>5</v>
      </c>
      <c r="G7" s="126">
        <v>6</v>
      </c>
      <c r="H7" s="126"/>
      <c r="I7" s="74">
        <v>7</v>
      </c>
      <c r="J7" s="74">
        <v>8</v>
      </c>
      <c r="K7" s="126">
        <v>9</v>
      </c>
      <c r="L7" s="126"/>
      <c r="M7" s="74">
        <v>10</v>
      </c>
      <c r="N7" s="126">
        <v>11</v>
      </c>
      <c r="O7" s="126"/>
      <c r="P7" s="74">
        <v>12</v>
      </c>
      <c r="Q7" s="74">
        <v>13</v>
      </c>
      <c r="R7" s="106">
        <v>14</v>
      </c>
    </row>
    <row r="8" spans="1:41" ht="18" customHeight="1">
      <c r="A8" s="50">
        <v>1</v>
      </c>
      <c r="B8" s="75" t="str">
        <f>SKP!C13</f>
        <v>Menyusun Rencana Kegiatan Tahunan (RKT)</v>
      </c>
      <c r="C8" s="50">
        <f>SKP!F13</f>
        <v>0</v>
      </c>
      <c r="D8" s="50">
        <f>SKP!G13</f>
        <v>1</v>
      </c>
      <c r="E8" s="51" t="str">
        <f>SKP!H13</f>
        <v>kegiatan</v>
      </c>
      <c r="F8" s="50">
        <f>SKP!I13</f>
        <v>100</v>
      </c>
      <c r="G8" s="50">
        <f>SKP!J13</f>
        <v>1</v>
      </c>
      <c r="H8" s="50" t="str">
        <f>SKP!K13</f>
        <v>bln</v>
      </c>
      <c r="I8" s="52" t="str">
        <f>SKP!L13</f>
        <v>-</v>
      </c>
      <c r="J8" s="50">
        <f>K8*SKP!E13</f>
        <v>0</v>
      </c>
      <c r="K8" s="50">
        <v>1</v>
      </c>
      <c r="L8" s="51" t="str">
        <f>E8</f>
        <v>kegiatan</v>
      </c>
      <c r="M8" s="50">
        <v>100</v>
      </c>
      <c r="N8" s="50">
        <v>1</v>
      </c>
      <c r="O8" s="50" t="s">
        <v>150</v>
      </c>
      <c r="P8" s="54" t="s">
        <v>155</v>
      </c>
      <c r="Q8" s="53">
        <f t="shared" ref="Q8:Q13" si="0">AG8</f>
        <v>276</v>
      </c>
      <c r="R8" s="53">
        <f>IF(I8="-",IF(P8="-",Q8/3,Q8/3),Q8/3)</f>
        <v>92</v>
      </c>
      <c r="T8" s="4">
        <f t="shared" ref="T8:T9" si="1">IF(D8&gt;0,1,0)</f>
        <v>1</v>
      </c>
      <c r="U8" s="4">
        <f t="shared" ref="U8:U9" si="2">IFERROR(R8,0)</f>
        <v>92</v>
      </c>
      <c r="W8" s="4">
        <f>100-(N8/G8*100)</f>
        <v>0</v>
      </c>
      <c r="X8" s="8" t="e">
        <f>100-(P8/I8*100)</f>
        <v>#VALUE!</v>
      </c>
      <c r="Y8" s="4">
        <f>K8/D8*100</f>
        <v>100</v>
      </c>
      <c r="Z8" s="4">
        <f>M8/F8*100</f>
        <v>100</v>
      </c>
      <c r="AA8" s="5">
        <f>IF(W8&gt;24,AD8,AC8)</f>
        <v>76</v>
      </c>
      <c r="AB8" s="5" t="e">
        <f>IF(X8&gt;24,AF8,AE8)</f>
        <v>#VALUE!</v>
      </c>
      <c r="AC8" s="4">
        <f>((1.76*G8-N8)/G8)*100</f>
        <v>76</v>
      </c>
      <c r="AD8" s="4">
        <f>76-((((1.76*G8-N8)/G8)*100)-100)</f>
        <v>100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</row>
    <row r="9" spans="1:41" ht="18" customHeight="1">
      <c r="A9" s="50">
        <v>2</v>
      </c>
      <c r="B9" s="75" t="str">
        <f>SKP!C14</f>
        <v>Menyusun Rencana Anggaran Biaya (RAB)</v>
      </c>
      <c r="C9" s="50">
        <f>SKP!F14</f>
        <v>0</v>
      </c>
      <c r="D9" s="50">
        <f>SKP!G14</f>
        <v>1</v>
      </c>
      <c r="E9" s="51" t="str">
        <f>SKP!H14</f>
        <v>kegiatan</v>
      </c>
      <c r="F9" s="50">
        <f>SKP!I14</f>
        <v>100</v>
      </c>
      <c r="G9" s="50">
        <f>SKP!J14</f>
        <v>1</v>
      </c>
      <c r="H9" s="50" t="str">
        <f>SKP!K14</f>
        <v>bln</v>
      </c>
      <c r="I9" s="52" t="str">
        <f>SKP!L14</f>
        <v>-</v>
      </c>
      <c r="J9" s="50">
        <f>K9*SKP!E14</f>
        <v>0</v>
      </c>
      <c r="K9" s="50">
        <v>1</v>
      </c>
      <c r="L9" s="51" t="str">
        <f>E9</f>
        <v>kegiatan</v>
      </c>
      <c r="M9" s="50">
        <v>100</v>
      </c>
      <c r="N9" s="50">
        <v>1</v>
      </c>
      <c r="O9" s="50" t="s">
        <v>150</v>
      </c>
      <c r="P9" s="54" t="s">
        <v>155</v>
      </c>
      <c r="Q9" s="53">
        <f t="shared" si="0"/>
        <v>276</v>
      </c>
      <c r="R9" s="53">
        <f>IF(I9="-",IF(P9="-",Q9/3,Q9/3),Q9/3)</f>
        <v>92</v>
      </c>
      <c r="T9" s="4">
        <f t="shared" si="1"/>
        <v>1</v>
      </c>
      <c r="U9" s="4">
        <f t="shared" si="2"/>
        <v>92</v>
      </c>
      <c r="W9" s="4">
        <f>100-(N9/G9*100)</f>
        <v>0</v>
      </c>
      <c r="X9" s="8" t="e">
        <f>100-(P9/I9*100)</f>
        <v>#VALUE!</v>
      </c>
      <c r="Y9" s="4">
        <f>K9/D9*100</f>
        <v>100</v>
      </c>
      <c r="Z9" s="4">
        <f>M9/F9*100</f>
        <v>100</v>
      </c>
      <c r="AA9" s="5">
        <f>IF(W9&gt;24,AD9,AC9)</f>
        <v>76</v>
      </c>
      <c r="AB9" s="5" t="e">
        <f>IF(X9&gt;24,AF9,AE9)</f>
        <v>#VALUE!</v>
      </c>
      <c r="AC9" s="4">
        <f>((1.76*G9-N9)/G9)*100</f>
        <v>76</v>
      </c>
      <c r="AD9" s="4">
        <f>76-((((1.76*G9-N9)/G9)*100)-100)</f>
        <v>100</v>
      </c>
      <c r="AE9" t="e">
        <f>((1.76*I9-P9)/I9)*100</f>
        <v>#VALUE!</v>
      </c>
      <c r="AF9" t="e">
        <f>76-((((1.76*I9-P9)/I9)*100)-100)</f>
        <v>#VALUE!</v>
      </c>
      <c r="AG9">
        <f>IFERROR(SUM(Y9:AB9),SUM(Y9:AA9))</f>
        <v>276</v>
      </c>
    </row>
    <row r="10" spans="1:41" s="4" customFormat="1" ht="18" customHeight="1">
      <c r="A10" s="50">
        <v>3</v>
      </c>
      <c r="B10" s="75" t="str">
        <f>SKP!C15</f>
        <v>Melaksanakan Pengusulan SK Tugas Belajar/Ijin Belajar</v>
      </c>
      <c r="C10" s="50">
        <f>SKP!F15</f>
        <v>0</v>
      </c>
      <c r="D10" s="50">
        <f>SKP!G15</f>
        <v>60</v>
      </c>
      <c r="E10" s="51" t="str">
        <f>SKP!H15</f>
        <v>Usulan SK</v>
      </c>
      <c r="F10" s="50">
        <f>SKP!I15</f>
        <v>100</v>
      </c>
      <c r="G10" s="50">
        <f>SKP!J15</f>
        <v>6</v>
      </c>
      <c r="H10" s="50" t="str">
        <f>SKP!K15</f>
        <v>bln</v>
      </c>
      <c r="I10" s="52" t="str">
        <f>SKP!L15</f>
        <v>-</v>
      </c>
      <c r="J10" s="50">
        <f>K10*SKP!E15</f>
        <v>0</v>
      </c>
      <c r="K10" s="50">
        <v>64</v>
      </c>
      <c r="L10" s="51" t="str">
        <f>E10</f>
        <v>Usulan SK</v>
      </c>
      <c r="M10" s="50">
        <v>100</v>
      </c>
      <c r="N10" s="50">
        <v>6</v>
      </c>
      <c r="O10" s="50" t="s">
        <v>150</v>
      </c>
      <c r="P10" s="54" t="s">
        <v>155</v>
      </c>
      <c r="Q10" s="53">
        <f t="shared" si="0"/>
        <v>282.66666666666669</v>
      </c>
      <c r="R10" s="53">
        <f t="shared" ref="R10:R18" si="3">IF(I10="-",IF(P10="-",Q10/3,Q10/3),Q10/3)</f>
        <v>94.222222222222229</v>
      </c>
      <c r="S10" s="88"/>
      <c r="T10" s="4">
        <f>IF(D10&gt;0,1,0)</f>
        <v>1</v>
      </c>
      <c r="U10" s="4">
        <f>IFERROR(R10,0)</f>
        <v>94.222222222222229</v>
      </c>
      <c r="W10" s="4">
        <f>100-(N10/G10*100)</f>
        <v>0</v>
      </c>
      <c r="X10" s="8" t="e">
        <f>100-(P10/I10*100)</f>
        <v>#VALUE!</v>
      </c>
      <c r="Y10" s="4">
        <f>K10/D10*100</f>
        <v>106.66666666666667</v>
      </c>
      <c r="Z10" s="4">
        <f>M10/F10*100</f>
        <v>100</v>
      </c>
      <c r="AA10" s="5">
        <f>IF(W10&gt;24,AD10,AC10)</f>
        <v>76.000000000000014</v>
      </c>
      <c r="AB10" s="5" t="e">
        <f>IF(X10&gt;24,AF10,AE10)</f>
        <v>#VALUE!</v>
      </c>
      <c r="AC10" s="4">
        <f>((1.76*G10-N10)/G10)*100</f>
        <v>76.000000000000014</v>
      </c>
      <c r="AD10" s="4">
        <f>76-((((1.76*G10-N10)/G10)*100)-100)</f>
        <v>99.999999999999986</v>
      </c>
      <c r="AE10" t="e">
        <f>((1.76*I10-P10)/I10)*100</f>
        <v>#VALUE!</v>
      </c>
      <c r="AF10" t="e">
        <f>76-((((1.76*I10-P10)/I10)*100)-100)</f>
        <v>#VALUE!</v>
      </c>
      <c r="AG10">
        <f>IFERROR(SUM(Y10:AB10),SUM(Y10:AA10))</f>
        <v>282.66666666666669</v>
      </c>
      <c r="AH10"/>
      <c r="AK10" s="9">
        <f>100-(N10/G10*100)</f>
        <v>0</v>
      </c>
      <c r="AL10" s="10" t="e">
        <f>100-(P10/I10*100)</f>
        <v>#VALUE!</v>
      </c>
      <c r="AM10" s="5" t="e">
        <f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#VALUE!</v>
      </c>
      <c r="AN10" s="6">
        <f>IF(AK10&gt;24,(((K10/D10*100)+(M10/F10*100)+(76-((((1.76*G10-N10)/G10)*100)-100)))),(((K10/D10*100)+(M10/F10*100)+(((1.76*G10-N10)/G10)*100))))</f>
        <v>282.66666666666669</v>
      </c>
      <c r="AO10" s="4">
        <f>IFERROR(AM10,AN10)</f>
        <v>282.66666666666669</v>
      </c>
    </row>
    <row r="11" spans="1:41" s="4" customFormat="1" ht="18" customHeight="1">
      <c r="A11" s="50">
        <v>4</v>
      </c>
      <c r="B11" s="75" t="str">
        <f>SKP!C16</f>
        <v>Melaksanakan Pengusulan SK Pembebasan</v>
      </c>
      <c r="C11" s="50">
        <f>SKP!F18</f>
        <v>0</v>
      </c>
      <c r="D11" s="50">
        <f>SKP!G16</f>
        <v>55</v>
      </c>
      <c r="E11" s="51" t="str">
        <f>SKP!H16</f>
        <v>Usulan SK</v>
      </c>
      <c r="F11" s="50">
        <f>SKP!I16</f>
        <v>100</v>
      </c>
      <c r="G11" s="50">
        <f>SKP!J16</f>
        <v>6</v>
      </c>
      <c r="H11" s="50" t="str">
        <f>SKP!K16</f>
        <v>bln</v>
      </c>
      <c r="I11" s="52" t="str">
        <f>SKP!L16</f>
        <v>-</v>
      </c>
      <c r="J11" s="50">
        <f>K11*SKP!E18</f>
        <v>0</v>
      </c>
      <c r="K11" s="50">
        <v>50</v>
      </c>
      <c r="L11" s="51" t="str">
        <f t="shared" ref="L11:L19" si="4">E11</f>
        <v>Usulan SK</v>
      </c>
      <c r="M11" s="50">
        <v>100</v>
      </c>
      <c r="N11" s="50">
        <v>6</v>
      </c>
      <c r="O11" s="50" t="s">
        <v>150</v>
      </c>
      <c r="P11" s="54" t="s">
        <v>155</v>
      </c>
      <c r="Q11" s="53">
        <f t="shared" si="0"/>
        <v>266.90909090909093</v>
      </c>
      <c r="R11" s="53">
        <f t="shared" si="3"/>
        <v>88.969696969696983</v>
      </c>
      <c r="S11" s="88"/>
      <c r="T11" s="4">
        <f>IF(D11&gt;0,1,0)</f>
        <v>1</v>
      </c>
      <c r="U11" s="4">
        <f>IFERROR(R11,0)</f>
        <v>88.969696969696983</v>
      </c>
      <c r="W11" s="4">
        <f>100-(N11/G11*100)</f>
        <v>0</v>
      </c>
      <c r="X11" s="8" t="e">
        <f>100-(P11/I11*100)</f>
        <v>#VALUE!</v>
      </c>
      <c r="Y11" s="4">
        <f>K11/D11*100</f>
        <v>90.909090909090907</v>
      </c>
      <c r="Z11" s="4">
        <f>M11/F11*100</f>
        <v>100</v>
      </c>
      <c r="AA11" s="5">
        <f>IF(W11&gt;24,AD11,AC11)</f>
        <v>76.000000000000014</v>
      </c>
      <c r="AB11" s="5" t="e">
        <f>IF(X11&gt;24,AF11,AE11)</f>
        <v>#VALUE!</v>
      </c>
      <c r="AC11" s="4">
        <f>((1.76*G11-N11)/G11)*100</f>
        <v>76.000000000000014</v>
      </c>
      <c r="AD11" s="4">
        <f>76-((((1.76*G11-N11)/G11)*100)-100)</f>
        <v>99.999999999999986</v>
      </c>
      <c r="AE11" t="e">
        <f>((1.76*I11-P11)/I11)*100</f>
        <v>#VALUE!</v>
      </c>
      <c r="AF11" t="e">
        <f>76-((((1.76*I11-P11)/I11)*100)-100)</f>
        <v>#VALUE!</v>
      </c>
      <c r="AG11">
        <f>IFERROR(SUM(Y11:AB11),SUM(Y11:AA11))</f>
        <v>266.90909090909093</v>
      </c>
      <c r="AH11"/>
      <c r="AK11" s="9">
        <f>100-(N11/G11*100)</f>
        <v>0</v>
      </c>
      <c r="AL11" s="10" t="e">
        <f>100-(P11/I11*100)</f>
        <v>#VALUE!</v>
      </c>
      <c r="AM11" s="5" t="e">
        <f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6">
        <f>IF(AK11&gt;24,(((K11/D11*100)+(M11/F11*100)+(76-((((1.76*G11-N11)/G11)*100)-100)))),(((K11/D11*100)+(M11/F11*100)+(((1.76*G11-N11)/G11)*100))))</f>
        <v>266.90909090909093</v>
      </c>
      <c r="AO11" s="4">
        <f>IFERROR(AM11,AN11)</f>
        <v>266.90909090909093</v>
      </c>
    </row>
    <row r="12" spans="1:41" s="4" customFormat="1" ht="18" customHeight="1">
      <c r="A12" s="50">
        <v>5</v>
      </c>
      <c r="B12" s="75" t="str">
        <f>SKP!C17</f>
        <v>Melaksanakan Pengusulan SK Perpanjangan Tugas  Belajar</v>
      </c>
      <c r="C12" s="50">
        <f>SKP!F19</f>
        <v>0</v>
      </c>
      <c r="D12" s="50">
        <f>SKP!G17</f>
        <v>20</v>
      </c>
      <c r="E12" s="51" t="str">
        <f>SKP!H17</f>
        <v>Usulan SK</v>
      </c>
      <c r="F12" s="50">
        <f>SKP!I17</f>
        <v>100</v>
      </c>
      <c r="G12" s="50">
        <f>SKP!J17</f>
        <v>6</v>
      </c>
      <c r="H12" s="50" t="str">
        <f>SKP!K17</f>
        <v>bln</v>
      </c>
      <c r="I12" s="52" t="str">
        <f>SKP!L17</f>
        <v>-</v>
      </c>
      <c r="J12" s="50">
        <f>K12*SKP!E19</f>
        <v>0</v>
      </c>
      <c r="K12" s="50">
        <v>24</v>
      </c>
      <c r="L12" s="51" t="str">
        <f t="shared" si="4"/>
        <v>Usulan SK</v>
      </c>
      <c r="M12" s="50">
        <v>100</v>
      </c>
      <c r="N12" s="50">
        <v>6</v>
      </c>
      <c r="O12" s="50" t="s">
        <v>150</v>
      </c>
      <c r="P12" s="54" t="s">
        <v>155</v>
      </c>
      <c r="Q12" s="53">
        <f t="shared" si="0"/>
        <v>296</v>
      </c>
      <c r="R12" s="53">
        <f t="shared" si="3"/>
        <v>98.666666666666671</v>
      </c>
      <c r="S12" s="88"/>
      <c r="T12" s="4">
        <f>IF(D12&gt;0,1,0)</f>
        <v>1</v>
      </c>
      <c r="U12" s="4">
        <f>IFERROR(R12,0)</f>
        <v>98.666666666666671</v>
      </c>
      <c r="W12" s="4">
        <f>100-(N12/G12*100)</f>
        <v>0</v>
      </c>
      <c r="X12" s="8" t="e">
        <f>100-(P12/I12*100)</f>
        <v>#VALUE!</v>
      </c>
      <c r="Y12" s="4">
        <f>K12/D12*100</f>
        <v>120</v>
      </c>
      <c r="Z12" s="4">
        <f>M12/F12*100</f>
        <v>100</v>
      </c>
      <c r="AA12" s="5">
        <f>IF(W12&gt;24,AD12,AC12)</f>
        <v>76.000000000000014</v>
      </c>
      <c r="AB12" s="5" t="e">
        <f>IF(X12&gt;24,AF12,AE12)</f>
        <v>#VALUE!</v>
      </c>
      <c r="AC12" s="4">
        <f>((1.76*G12-N12)/G12)*100</f>
        <v>76.000000000000014</v>
      </c>
      <c r="AD12" s="4">
        <f>76-((((1.76*G12-N12)/G12)*100)-100)</f>
        <v>99.999999999999986</v>
      </c>
      <c r="AE12" t="e">
        <f>((1.76*I12-P12)/I12)*100</f>
        <v>#VALUE!</v>
      </c>
      <c r="AF12" t="e">
        <f>76-((((1.76*I12-P12)/I12)*100)-100)</f>
        <v>#VALUE!</v>
      </c>
      <c r="AG12">
        <f>IFERROR(SUM(Y12:AB12),SUM(Y12:AA12))</f>
        <v>296</v>
      </c>
      <c r="AH12"/>
      <c r="AI12" s="6"/>
      <c r="AJ12" s="6"/>
      <c r="AK12" s="9">
        <f>100-(N12/G12*100)</f>
        <v>0</v>
      </c>
      <c r="AL12" s="10" t="e">
        <f>100-(P12/I12*100)</f>
        <v>#VALUE!</v>
      </c>
      <c r="AM12" s="5" t="e">
        <f>IF(AND(AK12&gt;24,AL12&gt;24),(IFERROR(((K12/D12*100)+(M12/F12*100)+(76-((((1.76*G12-N12)/G12)*100)-100))+(76-((((1.76*I12-P12)/I12)*100)-100))),((K12/D12*100)+(M12/F12*100)+(76-((((1.76*G12-N12)/G12)*100)-100))))),(IFERROR(((K12/D12*100)+(M12/F12*100)+(((1.76*G12-N12)/G12)*100))+(((1.76*I12-P12)/I12)*100),((K12/D12*100)+(M12/F12*100)+(((1.76*G12-N12)/G12)*100)))))</f>
        <v>#VALUE!</v>
      </c>
      <c r="AN12" s="6">
        <f>IF(AK12&gt;24,(((K12/D12*100)+(M12/F12*100)+(76-((((1.76*G12-N12)/G12)*100)-100)))),(((K12/D12*100)+(M12/F12*100)+(((1.76*G12-N12)/G12)*100))))</f>
        <v>296</v>
      </c>
      <c r="AO12" s="4">
        <f>IFERROR(AM12,AN12)</f>
        <v>296</v>
      </c>
    </row>
    <row r="13" spans="1:41" s="4" customFormat="1" ht="18" customHeight="1">
      <c r="A13" s="50">
        <v>6</v>
      </c>
      <c r="B13" s="75" t="str">
        <f>SKP!C18</f>
        <v>Melaksanakan Pengusulan SK Pengaktifan Kembali</v>
      </c>
      <c r="C13" s="50">
        <f>SKP!F20</f>
        <v>0</v>
      </c>
      <c r="D13" s="50">
        <f>SKP!G18</f>
        <v>45</v>
      </c>
      <c r="E13" s="51" t="str">
        <f>SKP!H18</f>
        <v>Usulan SK</v>
      </c>
      <c r="F13" s="50">
        <f>SKP!I18</f>
        <v>100</v>
      </c>
      <c r="G13" s="50">
        <f>SKP!J18</f>
        <v>6</v>
      </c>
      <c r="H13" s="50" t="str">
        <f>SKP!K18</f>
        <v>bln</v>
      </c>
      <c r="I13" s="52" t="str">
        <f>SKP!L18</f>
        <v>-</v>
      </c>
      <c r="J13" s="50">
        <f>K13*SKP!E20</f>
        <v>0</v>
      </c>
      <c r="K13" s="50">
        <v>47</v>
      </c>
      <c r="L13" s="51" t="str">
        <f t="shared" si="4"/>
        <v>Usulan SK</v>
      </c>
      <c r="M13" s="50">
        <v>100</v>
      </c>
      <c r="N13" s="50">
        <v>6</v>
      </c>
      <c r="O13" s="50" t="s">
        <v>150</v>
      </c>
      <c r="P13" s="54" t="s">
        <v>155</v>
      </c>
      <c r="Q13" s="53">
        <f t="shared" si="0"/>
        <v>280.44444444444446</v>
      </c>
      <c r="R13" s="53">
        <f t="shared" si="3"/>
        <v>93.481481481481481</v>
      </c>
      <c r="S13" s="88"/>
      <c r="T13" s="4">
        <f t="shared" ref="T13:T21" si="5">IF(D13&gt;0,1,0)</f>
        <v>1</v>
      </c>
      <c r="U13" s="4">
        <f t="shared" ref="U13:U21" si="6">IFERROR(R13,0)</f>
        <v>93.481481481481481</v>
      </c>
      <c r="W13" s="4">
        <f t="shared" ref="W13:W21" si="7">100-(N13/G13*100)</f>
        <v>0</v>
      </c>
      <c r="X13" s="8" t="e">
        <f t="shared" ref="X13:X21" si="8">100-(P13/I13*100)</f>
        <v>#VALUE!</v>
      </c>
      <c r="Y13" s="4">
        <f t="shared" ref="Y13:Y21" si="9">K13/D13*100</f>
        <v>104.44444444444446</v>
      </c>
      <c r="Z13" s="4">
        <f t="shared" ref="Z13:Z21" si="10">M13/F13*100</f>
        <v>100</v>
      </c>
      <c r="AA13" s="5">
        <f t="shared" ref="AA13:AA21" si="11">IF(W13&gt;24,AD13,AC13)</f>
        <v>76.000000000000014</v>
      </c>
      <c r="AB13" s="5" t="e">
        <f t="shared" ref="AB13:AB21" si="12">IF(X13&gt;24,AF13,AE13)</f>
        <v>#VALUE!</v>
      </c>
      <c r="AC13" s="4">
        <f t="shared" ref="AC13:AC21" si="13">((1.76*G13-N13)/G13)*100</f>
        <v>76.000000000000014</v>
      </c>
      <c r="AD13" s="4">
        <f t="shared" ref="AD13:AD21" si="14">76-((((1.76*G13-N13)/G13)*100)-100)</f>
        <v>99.999999999999986</v>
      </c>
      <c r="AE13" t="e">
        <f t="shared" ref="AE13:AE21" si="15">((1.76*I13-P13)/I13)*100</f>
        <v>#VALUE!</v>
      </c>
      <c r="AF13" t="e">
        <f t="shared" ref="AF13:AF21" si="16">76-((((1.76*I13-P13)/I13)*100)-100)</f>
        <v>#VALUE!</v>
      </c>
      <c r="AG13">
        <f t="shared" ref="AG13:AG21" si="17">IFERROR(SUM(Y13:AB13),SUM(Y13:AA13))</f>
        <v>280.44444444444446</v>
      </c>
      <c r="AH13"/>
      <c r="AI13" s="6"/>
      <c r="AJ13" s="6"/>
      <c r="AK13" s="9">
        <f t="shared" ref="AK13:AK21" si="18">100-(N13/G13*100)</f>
        <v>0</v>
      </c>
      <c r="AL13" s="10" t="e">
        <f t="shared" ref="AL13:AL21" si="19">100-(P13/I13*100)</f>
        <v>#VALUE!</v>
      </c>
      <c r="AM13" s="5" t="e">
        <f t="shared" ref="AM13:AM21" si="20">IF(AND(AK13&gt;24,AL13&gt;24),(IFERROR(((K13/D13*100)+(M13/F13*100)+(76-((((1.76*G13-N13)/G13)*100)-100))+(76-((((1.76*I13-P13)/I13)*100)-100))),((K13/D13*100)+(M13/F13*100)+(76-((((1.76*G13-N13)/G13)*100)-100))))),(IFERROR(((K13/D13*100)+(M13/F13*100)+(((1.76*G13-N13)/G13)*100))+(((1.76*I13-P13)/I13)*100),((K13/D13*100)+(M13/F13*100)+(((1.76*G13-N13)/G13)*100)))))</f>
        <v>#VALUE!</v>
      </c>
      <c r="AN13" s="6">
        <f t="shared" ref="AN13:AN21" si="21">IF(AK13&gt;24,(((K13/D13*100)+(M13/F13*100)+(76-((((1.76*G13-N13)/G13)*100)-100)))),(((K13/D13*100)+(M13/F13*100)+(((1.76*G13-N13)/G13)*100))))</f>
        <v>280.44444444444446</v>
      </c>
      <c r="AO13" s="4">
        <f t="shared" ref="AO13:AO21" si="22">IFERROR(AM13,AN13)</f>
        <v>280.44444444444446</v>
      </c>
    </row>
    <row r="14" spans="1:41" s="4" customFormat="1" ht="18" customHeight="1">
      <c r="A14" s="50">
        <v>7</v>
      </c>
      <c r="B14" s="75" t="str">
        <f>SKP!C19</f>
        <v>Menyusun Draf Surat Perjanjian Tugas Belajar</v>
      </c>
      <c r="C14" s="50">
        <f>SKP!F21</f>
        <v>0</v>
      </c>
      <c r="D14" s="50">
        <f>SKP!G19</f>
        <v>60</v>
      </c>
      <c r="E14" s="51" t="str">
        <f>SKP!H19</f>
        <v>draf</v>
      </c>
      <c r="F14" s="50">
        <f>SKP!I19</f>
        <v>100</v>
      </c>
      <c r="G14" s="50">
        <f>SKP!J19</f>
        <v>6</v>
      </c>
      <c r="H14" s="50" t="str">
        <f>SKP!K19</f>
        <v>bln</v>
      </c>
      <c r="I14" s="52" t="str">
        <f>SKP!L19</f>
        <v>-</v>
      </c>
      <c r="J14" s="50">
        <f>K14*SKP!E21</f>
        <v>0</v>
      </c>
      <c r="K14" s="50">
        <v>70</v>
      </c>
      <c r="L14" s="51" t="str">
        <f t="shared" si="4"/>
        <v>draf</v>
      </c>
      <c r="M14" s="50">
        <v>100</v>
      </c>
      <c r="N14" s="50">
        <v>6</v>
      </c>
      <c r="O14" s="50" t="s">
        <v>150</v>
      </c>
      <c r="P14" s="54" t="s">
        <v>155</v>
      </c>
      <c r="Q14" s="53">
        <f t="shared" ref="Q14:Q18" si="23">AG14</f>
        <v>292.66666666666669</v>
      </c>
      <c r="R14" s="53">
        <f>IF(I14="-",IF(P14="-",Q14/3,Q14/3),Q14/3)</f>
        <v>97.555555555555557</v>
      </c>
      <c r="S14" s="88"/>
      <c r="T14" s="4">
        <f t="shared" si="5"/>
        <v>1</v>
      </c>
      <c r="U14" s="4">
        <f t="shared" si="6"/>
        <v>97.555555555555557</v>
      </c>
      <c r="W14" s="4">
        <f t="shared" si="7"/>
        <v>0</v>
      </c>
      <c r="X14" s="8" t="e">
        <f t="shared" si="8"/>
        <v>#VALUE!</v>
      </c>
      <c r="Y14" s="4">
        <f t="shared" si="9"/>
        <v>116.66666666666667</v>
      </c>
      <c r="Z14" s="4">
        <f t="shared" si="10"/>
        <v>100</v>
      </c>
      <c r="AA14" s="5">
        <f t="shared" si="11"/>
        <v>76.000000000000014</v>
      </c>
      <c r="AB14" s="5" t="e">
        <f t="shared" si="12"/>
        <v>#VALUE!</v>
      </c>
      <c r="AC14" s="4">
        <f t="shared" si="13"/>
        <v>76.000000000000014</v>
      </c>
      <c r="AD14" s="4">
        <f t="shared" si="14"/>
        <v>99.999999999999986</v>
      </c>
      <c r="AE14" t="e">
        <f t="shared" si="15"/>
        <v>#VALUE!</v>
      </c>
      <c r="AF14" t="e">
        <f t="shared" si="16"/>
        <v>#VALUE!</v>
      </c>
      <c r="AG14">
        <f t="shared" si="17"/>
        <v>292.66666666666669</v>
      </c>
      <c r="AH14"/>
      <c r="AI14" s="6"/>
      <c r="AJ14" s="6"/>
      <c r="AK14" s="9">
        <f t="shared" si="18"/>
        <v>0</v>
      </c>
      <c r="AL14" s="10" t="e">
        <f t="shared" si="19"/>
        <v>#VALUE!</v>
      </c>
      <c r="AM14" s="5" t="e">
        <f t="shared" si="20"/>
        <v>#VALUE!</v>
      </c>
      <c r="AN14" s="6">
        <f t="shared" si="21"/>
        <v>292.66666666666669</v>
      </c>
      <c r="AO14" s="4">
        <f t="shared" si="22"/>
        <v>292.66666666666669</v>
      </c>
    </row>
    <row r="15" spans="1:41" s="4" customFormat="1" ht="18" customHeight="1">
      <c r="A15" s="50">
        <v>8</v>
      </c>
      <c r="B15" s="75" t="str">
        <f>SKP!C20</f>
        <v>Menyusun Draf Surat Perjanjian Jaminan Pembiayaan Studi</v>
      </c>
      <c r="C15" s="50">
        <f>SKP!F22</f>
        <v>0</v>
      </c>
      <c r="D15" s="50">
        <f>SKP!G20</f>
        <v>72</v>
      </c>
      <c r="E15" s="51" t="str">
        <f>SKP!H20</f>
        <v>draf</v>
      </c>
      <c r="F15" s="50">
        <f>SKP!I20</f>
        <v>100</v>
      </c>
      <c r="G15" s="50">
        <f>SKP!J20</f>
        <v>6</v>
      </c>
      <c r="H15" s="50" t="str">
        <f>SKP!K20</f>
        <v>bln</v>
      </c>
      <c r="I15" s="52" t="str">
        <f>SKP!L20</f>
        <v>-</v>
      </c>
      <c r="J15" s="50">
        <f>K15*SKP!E22</f>
        <v>0</v>
      </c>
      <c r="K15" s="50">
        <v>72</v>
      </c>
      <c r="L15" s="51" t="str">
        <f t="shared" si="4"/>
        <v>draf</v>
      </c>
      <c r="M15" s="50">
        <v>100</v>
      </c>
      <c r="N15" s="50">
        <v>6</v>
      </c>
      <c r="O15" s="50" t="s">
        <v>150</v>
      </c>
      <c r="P15" s="54" t="s">
        <v>155</v>
      </c>
      <c r="Q15" s="53">
        <f t="shared" si="23"/>
        <v>276</v>
      </c>
      <c r="R15" s="53">
        <f t="shared" si="3"/>
        <v>92</v>
      </c>
      <c r="S15" s="88"/>
      <c r="T15" s="4">
        <f t="shared" si="5"/>
        <v>1</v>
      </c>
      <c r="U15" s="4">
        <f t="shared" si="6"/>
        <v>92</v>
      </c>
      <c r="W15" s="4">
        <f t="shared" si="7"/>
        <v>0</v>
      </c>
      <c r="X15" s="8" t="e">
        <f t="shared" si="8"/>
        <v>#VALUE!</v>
      </c>
      <c r="Y15" s="4">
        <f t="shared" si="9"/>
        <v>100</v>
      </c>
      <c r="Z15" s="4">
        <f t="shared" si="10"/>
        <v>100</v>
      </c>
      <c r="AA15" s="5">
        <f t="shared" si="11"/>
        <v>76.000000000000014</v>
      </c>
      <c r="AB15" s="5" t="e">
        <f t="shared" si="12"/>
        <v>#VALUE!</v>
      </c>
      <c r="AC15" s="4">
        <f t="shared" si="13"/>
        <v>76.000000000000014</v>
      </c>
      <c r="AD15" s="4">
        <f t="shared" si="14"/>
        <v>99.999999999999986</v>
      </c>
      <c r="AE15" t="e">
        <f t="shared" si="15"/>
        <v>#VALUE!</v>
      </c>
      <c r="AF15" t="e">
        <f t="shared" si="16"/>
        <v>#VALUE!</v>
      </c>
      <c r="AG15">
        <f t="shared" si="17"/>
        <v>276</v>
      </c>
      <c r="AH15"/>
      <c r="AI15" s="6"/>
      <c r="AJ15" s="6"/>
      <c r="AK15" s="9">
        <f t="shared" si="18"/>
        <v>0</v>
      </c>
      <c r="AL15" s="10" t="e">
        <f t="shared" si="19"/>
        <v>#VALUE!</v>
      </c>
      <c r="AM15" s="5" t="e">
        <f t="shared" si="20"/>
        <v>#VALUE!</v>
      </c>
      <c r="AN15" s="6">
        <f t="shared" si="21"/>
        <v>276</v>
      </c>
      <c r="AO15" s="4">
        <f t="shared" si="22"/>
        <v>276</v>
      </c>
    </row>
    <row r="16" spans="1:41" s="4" customFormat="1" ht="18" customHeight="1">
      <c r="A16" s="50">
        <v>9</v>
      </c>
      <c r="B16" s="75" t="str">
        <f>SKP!C21</f>
        <v>Menyusun Draf Surat Perintah Melaksanakan Tugas (SPMT) Dosen Tugas Belajar</v>
      </c>
      <c r="C16" s="50">
        <f>SKP!F23</f>
        <v>0</v>
      </c>
      <c r="D16" s="50">
        <f>SKP!G21</f>
        <v>60</v>
      </c>
      <c r="E16" s="51" t="str">
        <f>SKP!H21</f>
        <v>draf</v>
      </c>
      <c r="F16" s="50">
        <f>SKP!I21</f>
        <v>100</v>
      </c>
      <c r="G16" s="50">
        <f>SKP!J21</f>
        <v>6</v>
      </c>
      <c r="H16" s="50" t="str">
        <f>SKP!K21</f>
        <v>bln</v>
      </c>
      <c r="I16" s="52" t="str">
        <f>SKP!L21</f>
        <v>-</v>
      </c>
      <c r="J16" s="50">
        <f>K16*SKP!E23</f>
        <v>0</v>
      </c>
      <c r="K16" s="50">
        <v>60</v>
      </c>
      <c r="L16" s="51" t="str">
        <f t="shared" si="4"/>
        <v>draf</v>
      </c>
      <c r="M16" s="50">
        <v>100</v>
      </c>
      <c r="N16" s="50">
        <v>6</v>
      </c>
      <c r="O16" s="50" t="s">
        <v>150</v>
      </c>
      <c r="P16" s="54" t="s">
        <v>155</v>
      </c>
      <c r="Q16" s="53">
        <f t="shared" si="23"/>
        <v>276</v>
      </c>
      <c r="R16" s="53">
        <f t="shared" si="3"/>
        <v>92</v>
      </c>
      <c r="S16" s="88"/>
      <c r="T16" s="4">
        <f t="shared" si="5"/>
        <v>1</v>
      </c>
      <c r="U16" s="4">
        <f t="shared" si="6"/>
        <v>92</v>
      </c>
      <c r="W16" s="4">
        <f t="shared" si="7"/>
        <v>0</v>
      </c>
      <c r="X16" s="8" t="e">
        <f t="shared" si="8"/>
        <v>#VALUE!</v>
      </c>
      <c r="Y16" s="4">
        <f t="shared" si="9"/>
        <v>100</v>
      </c>
      <c r="Z16" s="4">
        <f t="shared" si="10"/>
        <v>100</v>
      </c>
      <c r="AA16" s="5">
        <f t="shared" si="11"/>
        <v>76.000000000000014</v>
      </c>
      <c r="AB16" s="5" t="e">
        <f t="shared" si="12"/>
        <v>#VALUE!</v>
      </c>
      <c r="AC16" s="4">
        <f t="shared" si="13"/>
        <v>76.000000000000014</v>
      </c>
      <c r="AD16" s="4">
        <f t="shared" si="14"/>
        <v>99.999999999999986</v>
      </c>
      <c r="AE16" t="e">
        <f t="shared" si="15"/>
        <v>#VALUE!</v>
      </c>
      <c r="AF16" t="e">
        <f t="shared" si="16"/>
        <v>#VALUE!</v>
      </c>
      <c r="AG16">
        <f t="shared" si="17"/>
        <v>276</v>
      </c>
      <c r="AH16"/>
      <c r="AI16" s="6"/>
      <c r="AJ16" s="6"/>
      <c r="AK16" s="9">
        <f t="shared" si="18"/>
        <v>0</v>
      </c>
      <c r="AL16" s="10" t="e">
        <f t="shared" si="19"/>
        <v>#VALUE!</v>
      </c>
      <c r="AM16" s="5" t="e">
        <f t="shared" si="20"/>
        <v>#VALUE!</v>
      </c>
      <c r="AN16" s="6">
        <f t="shared" si="21"/>
        <v>276</v>
      </c>
      <c r="AO16" s="4">
        <f t="shared" si="22"/>
        <v>276</v>
      </c>
    </row>
    <row r="17" spans="1:41" s="4" customFormat="1" ht="18" customHeight="1">
      <c r="A17" s="50">
        <v>10</v>
      </c>
      <c r="B17" s="75" t="str">
        <f>SKP!C22</f>
        <v xml:space="preserve">Menyelesaikan Permasalahan Tugas Belajar dan Pengaktifan Kembali </v>
      </c>
      <c r="C17" s="50">
        <f>SKP!F24</f>
        <v>0</v>
      </c>
      <c r="D17" s="50">
        <f>SKP!G22</f>
        <v>70</v>
      </c>
      <c r="E17" s="51" t="str">
        <f>SKP!H22</f>
        <v>orang</v>
      </c>
      <c r="F17" s="50">
        <f>SKP!I22</f>
        <v>100</v>
      </c>
      <c r="G17" s="50">
        <f>SKP!J22</f>
        <v>6</v>
      </c>
      <c r="H17" s="50" t="str">
        <f>SKP!K22</f>
        <v>bln</v>
      </c>
      <c r="I17" s="52" t="str">
        <f>SKP!L22</f>
        <v>-</v>
      </c>
      <c r="J17" s="50">
        <f>K17*SKP!E24</f>
        <v>0</v>
      </c>
      <c r="K17" s="50">
        <v>70</v>
      </c>
      <c r="L17" s="51" t="str">
        <f t="shared" si="4"/>
        <v>orang</v>
      </c>
      <c r="M17" s="50">
        <v>100</v>
      </c>
      <c r="N17" s="50">
        <v>6</v>
      </c>
      <c r="O17" s="50" t="s">
        <v>150</v>
      </c>
      <c r="P17" s="54" t="s">
        <v>155</v>
      </c>
      <c r="Q17" s="53">
        <f t="shared" si="23"/>
        <v>276</v>
      </c>
      <c r="R17" s="53">
        <f t="shared" si="3"/>
        <v>92</v>
      </c>
      <c r="S17" s="88"/>
      <c r="T17" s="4">
        <f t="shared" si="5"/>
        <v>1</v>
      </c>
      <c r="U17" s="4">
        <f t="shared" si="6"/>
        <v>92</v>
      </c>
      <c r="W17" s="4">
        <f t="shared" si="7"/>
        <v>0</v>
      </c>
      <c r="X17" s="8" t="e">
        <f t="shared" si="8"/>
        <v>#VALUE!</v>
      </c>
      <c r="Y17" s="4">
        <f t="shared" si="9"/>
        <v>100</v>
      </c>
      <c r="Z17" s="4">
        <f t="shared" si="10"/>
        <v>100</v>
      </c>
      <c r="AA17" s="5">
        <f t="shared" si="11"/>
        <v>76.000000000000014</v>
      </c>
      <c r="AB17" s="5" t="e">
        <f t="shared" si="12"/>
        <v>#VALUE!</v>
      </c>
      <c r="AC17" s="4">
        <f t="shared" si="13"/>
        <v>76.000000000000014</v>
      </c>
      <c r="AD17" s="4">
        <f t="shared" si="14"/>
        <v>99.999999999999986</v>
      </c>
      <c r="AE17" t="e">
        <f t="shared" si="15"/>
        <v>#VALUE!</v>
      </c>
      <c r="AF17" t="e">
        <f t="shared" si="16"/>
        <v>#VALUE!</v>
      </c>
      <c r="AG17">
        <f t="shared" si="17"/>
        <v>276</v>
      </c>
      <c r="AH17"/>
      <c r="AI17" s="6"/>
      <c r="AJ17" s="6"/>
      <c r="AK17" s="9">
        <f t="shared" si="18"/>
        <v>0</v>
      </c>
      <c r="AL17" s="10" t="e">
        <f t="shared" si="19"/>
        <v>#VALUE!</v>
      </c>
      <c r="AM17" s="5" t="e">
        <f t="shared" si="20"/>
        <v>#VALUE!</v>
      </c>
      <c r="AN17" s="6">
        <f t="shared" si="21"/>
        <v>276</v>
      </c>
      <c r="AO17" s="4">
        <f t="shared" si="22"/>
        <v>276</v>
      </c>
    </row>
    <row r="18" spans="1:41" s="4" customFormat="1" ht="18" customHeight="1">
      <c r="A18" s="50">
        <v>11</v>
      </c>
      <c r="B18" s="75" t="str">
        <f>SKP!C23</f>
        <v>Melaksanakan Pengusulan Diklat Pimpinan ke Kemendikbud dan Pusbangtendik</v>
      </c>
      <c r="C18" s="50">
        <f>SKP!F25</f>
        <v>0</v>
      </c>
      <c r="D18" s="50">
        <f>SKP!G23</f>
        <v>14</v>
      </c>
      <c r="E18" s="51" t="str">
        <f>SKP!H23</f>
        <v>orang</v>
      </c>
      <c r="F18" s="50">
        <f>SKP!I23</f>
        <v>100</v>
      </c>
      <c r="G18" s="50">
        <f>SKP!J23</f>
        <v>6</v>
      </c>
      <c r="H18" s="50" t="str">
        <f>SKP!K23</f>
        <v>bln</v>
      </c>
      <c r="I18" s="52" t="str">
        <f>SKP!L23</f>
        <v>-</v>
      </c>
      <c r="J18" s="50">
        <f>K18*SKP!E25</f>
        <v>0</v>
      </c>
      <c r="K18" s="50">
        <v>12</v>
      </c>
      <c r="L18" s="51" t="str">
        <f t="shared" si="4"/>
        <v>orang</v>
      </c>
      <c r="M18" s="50">
        <v>100</v>
      </c>
      <c r="N18" s="50">
        <v>6</v>
      </c>
      <c r="O18" s="50" t="s">
        <v>150</v>
      </c>
      <c r="P18" s="54" t="s">
        <v>155</v>
      </c>
      <c r="Q18" s="53">
        <f t="shared" si="23"/>
        <v>261.71428571428572</v>
      </c>
      <c r="R18" s="53">
        <f t="shared" si="3"/>
        <v>87.238095238095241</v>
      </c>
      <c r="S18" s="88"/>
      <c r="T18" s="4">
        <f t="shared" si="5"/>
        <v>1</v>
      </c>
      <c r="U18" s="4">
        <f t="shared" si="6"/>
        <v>87.238095238095241</v>
      </c>
      <c r="W18" s="4">
        <f t="shared" si="7"/>
        <v>0</v>
      </c>
      <c r="X18" s="8" t="e">
        <f t="shared" si="8"/>
        <v>#VALUE!</v>
      </c>
      <c r="Y18" s="4">
        <f t="shared" si="9"/>
        <v>85.714285714285708</v>
      </c>
      <c r="Z18" s="4">
        <f t="shared" si="10"/>
        <v>100</v>
      </c>
      <c r="AA18" s="5">
        <f t="shared" si="11"/>
        <v>76.000000000000014</v>
      </c>
      <c r="AB18" s="5" t="e">
        <f t="shared" si="12"/>
        <v>#VALUE!</v>
      </c>
      <c r="AC18" s="4">
        <f t="shared" si="13"/>
        <v>76.000000000000014</v>
      </c>
      <c r="AD18" s="4">
        <f t="shared" si="14"/>
        <v>99.999999999999986</v>
      </c>
      <c r="AE18" t="e">
        <f>((1.76*I18-P18)/I18)*100</f>
        <v>#VALUE!</v>
      </c>
      <c r="AF18" t="e">
        <f t="shared" si="16"/>
        <v>#VALUE!</v>
      </c>
      <c r="AG18">
        <f t="shared" si="17"/>
        <v>261.71428571428572</v>
      </c>
      <c r="AH18"/>
      <c r="AI18" s="6"/>
      <c r="AJ18" s="6"/>
      <c r="AK18" s="9">
        <f t="shared" si="18"/>
        <v>0</v>
      </c>
      <c r="AL18" s="10" t="e">
        <f t="shared" si="19"/>
        <v>#VALUE!</v>
      </c>
      <c r="AM18" s="5" t="e">
        <f t="shared" si="20"/>
        <v>#VALUE!</v>
      </c>
      <c r="AN18" s="6">
        <f t="shared" si="21"/>
        <v>261.71428571428572</v>
      </c>
      <c r="AO18" s="4">
        <f t="shared" si="22"/>
        <v>261.71428571428572</v>
      </c>
    </row>
    <row r="19" spans="1:41" s="4" customFormat="1" ht="18" customHeight="1">
      <c r="A19" s="50">
        <v>12</v>
      </c>
      <c r="B19" s="75" t="str">
        <f>SKP!C24</f>
        <v>Pelaksanakan Pengusulan Diklat Pra Jabatan ke Pusbangtendik</v>
      </c>
      <c r="C19" s="50">
        <f>SKP!F26</f>
        <v>0</v>
      </c>
      <c r="D19" s="50">
        <f>SKP!G24</f>
        <v>12</v>
      </c>
      <c r="E19" s="51" t="str">
        <f>SKP!H24</f>
        <v>orang</v>
      </c>
      <c r="F19" s="50">
        <f>SKP!I24</f>
        <v>100</v>
      </c>
      <c r="G19" s="50">
        <f>SKP!J24</f>
        <v>6</v>
      </c>
      <c r="H19" s="50" t="str">
        <f>SKP!K24</f>
        <v>bln</v>
      </c>
      <c r="I19" s="52" t="str">
        <f>SKP!L24</f>
        <v>-</v>
      </c>
      <c r="J19" s="50">
        <f>K19*SKP!E26</f>
        <v>0</v>
      </c>
      <c r="K19" s="50">
        <v>12</v>
      </c>
      <c r="L19" s="51" t="str">
        <f t="shared" si="4"/>
        <v>orang</v>
      </c>
      <c r="M19" s="50">
        <v>100</v>
      </c>
      <c r="N19" s="50">
        <v>6</v>
      </c>
      <c r="O19" s="50" t="s">
        <v>150</v>
      </c>
      <c r="P19" s="54" t="s">
        <v>155</v>
      </c>
      <c r="Q19" s="53">
        <f>AG19</f>
        <v>276</v>
      </c>
      <c r="R19" s="53">
        <f>IF(I19="-",IF(P19="-",Q19/3,Q19/3),Q19/3)</f>
        <v>92</v>
      </c>
      <c r="S19" s="88"/>
      <c r="T19" s="4">
        <f t="shared" si="5"/>
        <v>1</v>
      </c>
      <c r="U19" s="4">
        <f t="shared" si="6"/>
        <v>92</v>
      </c>
      <c r="W19" s="4">
        <f t="shared" si="7"/>
        <v>0</v>
      </c>
      <c r="X19" s="8" t="e">
        <f t="shared" si="8"/>
        <v>#VALUE!</v>
      </c>
      <c r="Y19" s="4">
        <f t="shared" si="9"/>
        <v>100</v>
      </c>
      <c r="Z19" s="4">
        <f t="shared" si="10"/>
        <v>100</v>
      </c>
      <c r="AA19" s="5">
        <f t="shared" si="11"/>
        <v>76.000000000000014</v>
      </c>
      <c r="AB19" s="5" t="e">
        <f t="shared" si="12"/>
        <v>#VALUE!</v>
      </c>
      <c r="AC19" s="4">
        <f t="shared" si="13"/>
        <v>76.000000000000014</v>
      </c>
      <c r="AD19" s="4">
        <f t="shared" si="14"/>
        <v>99.999999999999986</v>
      </c>
      <c r="AE19" t="e">
        <f t="shared" si="15"/>
        <v>#VALUE!</v>
      </c>
      <c r="AF19" t="e">
        <f t="shared" si="16"/>
        <v>#VALUE!</v>
      </c>
      <c r="AG19">
        <f t="shared" si="17"/>
        <v>276</v>
      </c>
      <c r="AH19"/>
      <c r="AI19" s="6"/>
      <c r="AJ19" s="6"/>
      <c r="AK19" s="9">
        <f t="shared" si="18"/>
        <v>0</v>
      </c>
      <c r="AL19" s="10" t="e">
        <f t="shared" si="19"/>
        <v>#VALUE!</v>
      </c>
      <c r="AM19" s="5" t="e">
        <f t="shared" si="20"/>
        <v>#VALUE!</v>
      </c>
      <c r="AN19" s="6">
        <f t="shared" si="21"/>
        <v>276</v>
      </c>
      <c r="AO19" s="4">
        <f t="shared" si="22"/>
        <v>276</v>
      </c>
    </row>
    <row r="20" spans="1:41" s="4" customFormat="1" ht="18" customHeight="1">
      <c r="A20" s="50">
        <v>13</v>
      </c>
      <c r="B20" s="75" t="str">
        <f>SKP!C25</f>
        <v>Melaksanakan Pengusulan Diklat Teknis ke Kemendikbud dan Pusbangtendik</v>
      </c>
      <c r="C20" s="50">
        <f>SKP!F27</f>
        <v>0</v>
      </c>
      <c r="D20" s="50">
        <f>SKP!G25</f>
        <v>10</v>
      </c>
      <c r="E20" s="51" t="str">
        <f>SKP!H25</f>
        <v>orang</v>
      </c>
      <c r="F20" s="50">
        <f>SKP!I25</f>
        <v>100</v>
      </c>
      <c r="G20" s="50">
        <f>SKP!J25</f>
        <v>6</v>
      </c>
      <c r="H20" s="50" t="str">
        <f>SKP!K25</f>
        <v>bln</v>
      </c>
      <c r="I20" s="52" t="str">
        <f>SKP!L25</f>
        <v>-</v>
      </c>
      <c r="J20" s="50">
        <f>K20*SKP!E27</f>
        <v>0</v>
      </c>
      <c r="K20" s="50">
        <v>6</v>
      </c>
      <c r="L20" s="51" t="str">
        <f t="shared" ref="L20" si="24">E20</f>
        <v>orang</v>
      </c>
      <c r="M20" s="50">
        <v>100</v>
      </c>
      <c r="N20" s="50">
        <v>6</v>
      </c>
      <c r="O20" s="50" t="s">
        <v>150</v>
      </c>
      <c r="P20" s="54" t="s">
        <v>155</v>
      </c>
      <c r="Q20" s="53">
        <f t="shared" ref="Q20" si="25">AG20</f>
        <v>236</v>
      </c>
      <c r="R20" s="53">
        <f t="shared" ref="R20" si="26">IF(I20="-",IF(P20="-",Q20/3,Q20/3),Q20/3)</f>
        <v>78.666666666666671</v>
      </c>
      <c r="S20" s="88"/>
      <c r="T20" s="4">
        <f t="shared" si="5"/>
        <v>1</v>
      </c>
      <c r="U20" s="4">
        <f t="shared" si="6"/>
        <v>78.666666666666671</v>
      </c>
      <c r="W20" s="4">
        <f t="shared" si="7"/>
        <v>0</v>
      </c>
      <c r="X20" s="8" t="e">
        <f t="shared" si="8"/>
        <v>#VALUE!</v>
      </c>
      <c r="Y20" s="4">
        <f t="shared" si="9"/>
        <v>60</v>
      </c>
      <c r="Z20" s="4">
        <f t="shared" si="10"/>
        <v>100</v>
      </c>
      <c r="AA20" s="5">
        <f t="shared" si="11"/>
        <v>76.000000000000014</v>
      </c>
      <c r="AB20" s="5" t="e">
        <f t="shared" si="12"/>
        <v>#VALUE!</v>
      </c>
      <c r="AC20" s="4">
        <f t="shared" si="13"/>
        <v>76.000000000000014</v>
      </c>
      <c r="AD20" s="4">
        <f t="shared" si="14"/>
        <v>99.999999999999986</v>
      </c>
      <c r="AE20" t="e">
        <f t="shared" si="15"/>
        <v>#VALUE!</v>
      </c>
      <c r="AF20" t="e">
        <f t="shared" si="16"/>
        <v>#VALUE!</v>
      </c>
      <c r="AG20">
        <f t="shared" si="17"/>
        <v>236</v>
      </c>
      <c r="AH20"/>
      <c r="AI20" s="6"/>
      <c r="AJ20" s="6"/>
      <c r="AK20" s="9">
        <f t="shared" si="18"/>
        <v>0</v>
      </c>
      <c r="AL20" s="10" t="e">
        <f t="shared" si="19"/>
        <v>#VALUE!</v>
      </c>
      <c r="AM20" s="5" t="e">
        <f t="shared" si="20"/>
        <v>#VALUE!</v>
      </c>
      <c r="AN20" s="6">
        <f t="shared" si="21"/>
        <v>236</v>
      </c>
      <c r="AO20" s="4">
        <f t="shared" si="22"/>
        <v>236</v>
      </c>
    </row>
    <row r="21" spans="1:41" s="4" customFormat="1" ht="18" customHeight="1">
      <c r="A21" s="50">
        <v>14</v>
      </c>
      <c r="B21" s="75" t="str">
        <f>SKP!C26</f>
        <v>Melaksanakan Kegiatan Pelatihan Bahasa Inggris</v>
      </c>
      <c r="C21" s="50">
        <f>SKP!F28</f>
        <v>0</v>
      </c>
      <c r="D21" s="50">
        <f>SKP!G26</f>
        <v>1</v>
      </c>
      <c r="E21" s="51" t="str">
        <f>SKP!H26</f>
        <v>kegiatan</v>
      </c>
      <c r="F21" s="50">
        <f>SKP!I26</f>
        <v>100</v>
      </c>
      <c r="G21" s="50">
        <f>SKP!J26</f>
        <v>6</v>
      </c>
      <c r="H21" s="50" t="str">
        <f>SKP!K26</f>
        <v>bln</v>
      </c>
      <c r="I21" s="52" t="str">
        <f>SKP!L26</f>
        <v>-</v>
      </c>
      <c r="J21" s="50">
        <f>K21*SKP!E28</f>
        <v>0</v>
      </c>
      <c r="K21" s="50">
        <v>1</v>
      </c>
      <c r="L21" s="51" t="str">
        <f t="shared" ref="L21:L22" si="27">E21</f>
        <v>kegiatan</v>
      </c>
      <c r="M21" s="50">
        <v>100</v>
      </c>
      <c r="N21" s="50">
        <v>6</v>
      </c>
      <c r="O21" s="50" t="s">
        <v>150</v>
      </c>
      <c r="P21" s="54" t="s">
        <v>155</v>
      </c>
      <c r="Q21" s="53">
        <f t="shared" ref="Q21:Q22" si="28">AG21</f>
        <v>276</v>
      </c>
      <c r="R21" s="53">
        <f t="shared" ref="R21:R22" si="29">IF(I21="-",IF(P21="-",Q21/3,Q21/3),Q21/3)</f>
        <v>92</v>
      </c>
      <c r="S21" s="88"/>
      <c r="T21" s="4">
        <f t="shared" si="5"/>
        <v>1</v>
      </c>
      <c r="U21" s="4">
        <f t="shared" si="6"/>
        <v>92</v>
      </c>
      <c r="W21" s="4">
        <f t="shared" si="7"/>
        <v>0</v>
      </c>
      <c r="X21" s="8" t="e">
        <f t="shared" si="8"/>
        <v>#VALUE!</v>
      </c>
      <c r="Y21" s="4">
        <f t="shared" si="9"/>
        <v>100</v>
      </c>
      <c r="Z21" s="4">
        <f t="shared" si="10"/>
        <v>100</v>
      </c>
      <c r="AA21" s="5">
        <f t="shared" si="11"/>
        <v>76.000000000000014</v>
      </c>
      <c r="AB21" s="5" t="e">
        <f t="shared" si="12"/>
        <v>#VALUE!</v>
      </c>
      <c r="AC21" s="4">
        <f t="shared" si="13"/>
        <v>76.000000000000014</v>
      </c>
      <c r="AD21" s="4">
        <f t="shared" si="14"/>
        <v>99.999999999999986</v>
      </c>
      <c r="AE21" t="e">
        <f t="shared" si="15"/>
        <v>#VALUE!</v>
      </c>
      <c r="AF21" t="e">
        <f t="shared" si="16"/>
        <v>#VALUE!</v>
      </c>
      <c r="AG21">
        <f t="shared" si="17"/>
        <v>276</v>
      </c>
      <c r="AH21"/>
      <c r="AI21" s="6"/>
      <c r="AJ21" s="6"/>
      <c r="AK21" s="9">
        <f t="shared" si="18"/>
        <v>0</v>
      </c>
      <c r="AL21" s="10" t="e">
        <f t="shared" si="19"/>
        <v>#VALUE!</v>
      </c>
      <c r="AM21" s="5" t="e">
        <f t="shared" si="20"/>
        <v>#VALUE!</v>
      </c>
      <c r="AN21" s="6">
        <f t="shared" si="21"/>
        <v>276</v>
      </c>
      <c r="AO21" s="4">
        <f t="shared" si="22"/>
        <v>276</v>
      </c>
    </row>
    <row r="22" spans="1:41" s="4" customFormat="1" ht="18" customHeight="1">
      <c r="A22" s="50">
        <v>15</v>
      </c>
      <c r="B22" s="75" t="str">
        <f>SKP!C27</f>
        <v>Menyusun Peta Jabatan</v>
      </c>
      <c r="C22" s="50">
        <f>SKP!F29</f>
        <v>0</v>
      </c>
      <c r="D22" s="50">
        <f>SKP!G27</f>
        <v>1</v>
      </c>
      <c r="E22" s="51" t="str">
        <f>SKP!H27</f>
        <v>laporan</v>
      </c>
      <c r="F22" s="50">
        <f>SKP!I27</f>
        <v>100</v>
      </c>
      <c r="G22" s="50">
        <f>SKP!J27</f>
        <v>6</v>
      </c>
      <c r="H22" s="50" t="str">
        <f>SKP!K27</f>
        <v>bln</v>
      </c>
      <c r="I22" s="52" t="str">
        <f>SKP!L27</f>
        <v>-</v>
      </c>
      <c r="J22" s="50">
        <f>K22*SKP!E29</f>
        <v>0</v>
      </c>
      <c r="K22" s="50">
        <v>1</v>
      </c>
      <c r="L22" s="51" t="str">
        <f t="shared" si="27"/>
        <v>laporan</v>
      </c>
      <c r="M22" s="50">
        <v>100</v>
      </c>
      <c r="N22" s="50">
        <v>6</v>
      </c>
      <c r="O22" s="50" t="s">
        <v>150</v>
      </c>
      <c r="P22" s="54" t="s">
        <v>155</v>
      </c>
      <c r="Q22" s="53">
        <f t="shared" si="28"/>
        <v>276</v>
      </c>
      <c r="R22" s="53">
        <f t="shared" si="29"/>
        <v>92</v>
      </c>
      <c r="S22" s="88"/>
      <c r="T22" s="4">
        <f t="shared" ref="T22" si="30">IF(D22&gt;0,1,0)</f>
        <v>1</v>
      </c>
      <c r="U22" s="4">
        <f t="shared" ref="U22" si="31">IFERROR(R22,0)</f>
        <v>92</v>
      </c>
      <c r="W22" s="4">
        <f t="shared" ref="W22" si="32">100-(N22/G22*100)</f>
        <v>0</v>
      </c>
      <c r="X22" s="8" t="e">
        <f t="shared" ref="X22" si="33">100-(P22/I22*100)</f>
        <v>#VALUE!</v>
      </c>
      <c r="Y22" s="4">
        <f t="shared" ref="Y22" si="34">K22/D22*100</f>
        <v>100</v>
      </c>
      <c r="Z22" s="4">
        <f t="shared" ref="Z22" si="35">M22/F22*100</f>
        <v>100</v>
      </c>
      <c r="AA22" s="5">
        <f t="shared" ref="AA22" si="36">IF(W22&gt;24,AD22,AC22)</f>
        <v>76.000000000000014</v>
      </c>
      <c r="AB22" s="5" t="e">
        <f t="shared" ref="AB22" si="37">IF(X22&gt;24,AF22,AE22)</f>
        <v>#VALUE!</v>
      </c>
      <c r="AC22" s="4">
        <f t="shared" ref="AC22" si="38">((1.76*G22-N22)/G22)*100</f>
        <v>76.000000000000014</v>
      </c>
      <c r="AD22" s="4">
        <f t="shared" ref="AD22" si="39">76-((((1.76*G22-N22)/G22)*100)-100)</f>
        <v>99.999999999999986</v>
      </c>
      <c r="AE22" t="e">
        <f t="shared" ref="AE22" si="40">((1.76*I22-P22)/I22)*100</f>
        <v>#VALUE!</v>
      </c>
      <c r="AF22" t="e">
        <f t="shared" ref="AF22" si="41">76-((((1.76*I22-P22)/I22)*100)-100)</f>
        <v>#VALUE!</v>
      </c>
      <c r="AG22">
        <f t="shared" ref="AG22" si="42">IFERROR(SUM(Y22:AB22),SUM(Y22:AA22))</f>
        <v>276</v>
      </c>
      <c r="AH22"/>
      <c r="AI22" s="6"/>
      <c r="AJ22" s="6"/>
      <c r="AK22" s="9">
        <f t="shared" ref="AK22" si="43">100-(N22/G22*100)</f>
        <v>0</v>
      </c>
      <c r="AL22" s="10" t="e">
        <f t="shared" ref="AL22" si="44">100-(P22/I22*100)</f>
        <v>#VALUE!</v>
      </c>
      <c r="AM22" s="5" t="e">
        <f t="shared" ref="AM22" si="45">IF(AND(AK22&gt;24,AL22&gt;24),(IFERROR(((K22/D22*100)+(M22/F22*100)+(76-((((1.76*G22-N22)/G22)*100)-100))+(76-((((1.76*I22-P22)/I22)*100)-100))),((K22/D22*100)+(M22/F22*100)+(76-((((1.76*G22-N22)/G22)*100)-100))))),(IFERROR(((K22/D22*100)+(M22/F22*100)+(((1.76*G22-N22)/G22)*100))+(((1.76*I22-P22)/I22)*100),((K22/D22*100)+(M22/F22*100)+(((1.76*G22-N22)/G22)*100)))))</f>
        <v>#VALUE!</v>
      </c>
      <c r="AN22" s="6">
        <f t="shared" ref="AN22" si="46">IF(AK22&gt;24,(((K22/D22*100)+(M22/F22*100)+(76-((((1.76*G22-N22)/G22)*100)-100)))),(((K22/D22*100)+(M22/F22*100)+(((1.76*G22-N22)/G22)*100))))</f>
        <v>276</v>
      </c>
      <c r="AO22" s="4">
        <f t="shared" ref="AO22" si="47">IFERROR(AM22,AN22)</f>
        <v>276</v>
      </c>
    </row>
    <row r="23" spans="1:41" ht="18" customHeight="1">
      <c r="A23" s="76"/>
      <c r="B23" s="77" t="s">
        <v>92</v>
      </c>
      <c r="C23" s="77"/>
      <c r="D23" s="121"/>
      <c r="E23" s="121"/>
      <c r="F23" s="121"/>
      <c r="G23" s="121"/>
      <c r="H23" s="121"/>
      <c r="I23" s="121"/>
      <c r="J23" s="78"/>
      <c r="K23" s="125"/>
      <c r="L23" s="125"/>
      <c r="M23" s="125"/>
      <c r="N23" s="125"/>
      <c r="O23" s="125"/>
      <c r="P23" s="125"/>
      <c r="Q23" s="76"/>
      <c r="R23" s="79"/>
    </row>
    <row r="24" spans="1:41" ht="15.95" customHeight="1">
      <c r="A24" s="76">
        <v>1</v>
      </c>
      <c r="B24" s="77"/>
      <c r="C24" s="77"/>
      <c r="D24" s="121"/>
      <c r="E24" s="121"/>
      <c r="F24" s="121"/>
      <c r="G24" s="121"/>
      <c r="H24" s="121"/>
      <c r="I24" s="121"/>
      <c r="J24" s="78"/>
      <c r="K24" s="125"/>
      <c r="L24" s="125"/>
      <c r="M24" s="125"/>
      <c r="N24" s="125"/>
      <c r="O24" s="125"/>
      <c r="P24" s="125"/>
      <c r="Q24" s="76"/>
      <c r="R24" s="127"/>
      <c r="Z24" s="7" t="s">
        <v>35</v>
      </c>
      <c r="AJ24" s="7" t="s">
        <v>31</v>
      </c>
      <c r="AL24" s="6"/>
    </row>
    <row r="25" spans="1:41" ht="15.95" customHeight="1">
      <c r="A25" s="76">
        <v>2</v>
      </c>
      <c r="B25" s="77"/>
      <c r="C25" s="77"/>
      <c r="D25" s="121"/>
      <c r="E25" s="121"/>
      <c r="F25" s="121"/>
      <c r="G25" s="121"/>
      <c r="H25" s="121"/>
      <c r="I25" s="121"/>
      <c r="J25" s="78"/>
      <c r="K25" s="125"/>
      <c r="L25" s="125"/>
      <c r="M25" s="125"/>
      <c r="N25" s="125"/>
      <c r="O25" s="125"/>
      <c r="P25" s="125"/>
      <c r="Q25" s="76"/>
      <c r="R25" s="127"/>
      <c r="Z25" t="s">
        <v>36</v>
      </c>
      <c r="AJ25" t="s">
        <v>32</v>
      </c>
      <c r="AL25" s="6"/>
    </row>
    <row r="26" spans="1:41" ht="15.95" customHeight="1">
      <c r="A26" s="76">
        <v>3</v>
      </c>
      <c r="B26" s="77"/>
      <c r="C26" s="77"/>
      <c r="D26" s="121"/>
      <c r="E26" s="121"/>
      <c r="F26" s="121"/>
      <c r="G26" s="121"/>
      <c r="H26" s="121"/>
      <c r="I26" s="121"/>
      <c r="J26" s="78"/>
      <c r="K26" s="125"/>
      <c r="L26" s="125"/>
      <c r="M26" s="125"/>
      <c r="N26" s="125"/>
      <c r="O26" s="125"/>
      <c r="P26" s="125"/>
      <c r="Q26" s="76"/>
      <c r="R26" s="127"/>
      <c r="AL26" s="6"/>
    </row>
    <row r="27" spans="1:41" ht="15.95" customHeight="1">
      <c r="A27" s="76"/>
      <c r="B27" s="77" t="s">
        <v>93</v>
      </c>
      <c r="C27" s="77"/>
      <c r="D27" s="121"/>
      <c r="E27" s="121"/>
      <c r="F27" s="121"/>
      <c r="G27" s="121"/>
      <c r="H27" s="121"/>
      <c r="I27" s="121"/>
      <c r="J27" s="78"/>
      <c r="K27" s="125"/>
      <c r="L27" s="125"/>
      <c r="M27" s="125"/>
      <c r="N27" s="125"/>
      <c r="O27" s="125"/>
      <c r="P27" s="125"/>
      <c r="Q27" s="76"/>
      <c r="R27" s="127"/>
      <c r="X27">
        <f>SUM(Y20:AA20)</f>
        <v>236</v>
      </c>
    </row>
    <row r="28" spans="1:41" ht="15.95" hidden="1" customHeight="1">
      <c r="A28" s="76"/>
      <c r="B28" s="77"/>
      <c r="C28" s="77"/>
      <c r="D28" s="69"/>
      <c r="E28" s="69"/>
      <c r="F28" s="69"/>
      <c r="G28" s="69"/>
      <c r="H28" s="69"/>
      <c r="I28" s="69"/>
      <c r="J28" s="78"/>
      <c r="K28" s="76"/>
      <c r="L28" s="76"/>
      <c r="M28" s="76"/>
      <c r="N28" s="76"/>
      <c r="O28" s="76"/>
      <c r="P28" s="76"/>
      <c r="Q28" s="76"/>
      <c r="R28" s="79"/>
    </row>
    <row r="29" spans="1:41" ht="13.5" customHeight="1">
      <c r="A29" s="122" t="s">
        <v>19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80">
        <f>(SUM(U8:U22)/T29)+R24+R26</f>
        <v>91.653358986692339</v>
      </c>
      <c r="T29">
        <f>SUM(T8:T22)</f>
        <v>15</v>
      </c>
    </row>
    <row r="30" spans="1:41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81" t="str">
        <f>IF(R29&lt;=50,"(Buruk)",IF(R29&lt;=60,"(Sedang)",IF(R29&lt;=75,"(Cukup)",IF(R29&lt;=90.99,"(Baik)","(Sangat Baik)"))))</f>
        <v>(Sangat Baik)</v>
      </c>
    </row>
    <row r="31" spans="1:41" ht="7.5" customHeight="1"/>
    <row r="32" spans="1:41">
      <c r="M32" s="108" t="s">
        <v>185</v>
      </c>
      <c r="N32" s="112"/>
      <c r="O32" s="112"/>
      <c r="P32" s="112"/>
      <c r="Q32" s="112"/>
      <c r="R32" s="112"/>
    </row>
    <row r="33" spans="13:18">
      <c r="M33" s="108" t="s">
        <v>24</v>
      </c>
      <c r="N33" s="108"/>
      <c r="O33" s="108"/>
      <c r="P33" s="108"/>
      <c r="Q33" s="108"/>
      <c r="R33" s="108"/>
    </row>
    <row r="34" spans="13:18" ht="6" customHeight="1"/>
    <row r="35" spans="13:18" ht="5.25" customHeight="1"/>
    <row r="36" spans="13:18" ht="34.5" customHeight="1">
      <c r="M36" s="111" t="str">
        <f>SKP!B35</f>
        <v>ROSADAH AGUSTIN SYARIEF, Dra., M.AB</v>
      </c>
      <c r="N36" s="111"/>
      <c r="O36" s="111"/>
      <c r="P36" s="111"/>
      <c r="Q36" s="111"/>
      <c r="R36" s="111"/>
    </row>
    <row r="37" spans="13:18">
      <c r="M37" s="112" t="str">
        <f>SKP!B36</f>
        <v>19610803 198603 2 001</v>
      </c>
      <c r="N37" s="112"/>
      <c r="O37" s="112"/>
      <c r="P37" s="112"/>
      <c r="Q37" s="112"/>
      <c r="R37" s="112"/>
    </row>
  </sheetData>
  <mergeCells count="36">
    <mergeCell ref="C5:C6"/>
    <mergeCell ref="D25:I25"/>
    <mergeCell ref="M37:R37"/>
    <mergeCell ref="K23:P23"/>
    <mergeCell ref="G6:H6"/>
    <mergeCell ref="K7:L7"/>
    <mergeCell ref="D24:I24"/>
    <mergeCell ref="K24:P24"/>
    <mergeCell ref="R24:R25"/>
    <mergeCell ref="R26:R27"/>
    <mergeCell ref="N7:O7"/>
    <mergeCell ref="N6:O6"/>
    <mergeCell ref="Q5:Q6"/>
    <mergeCell ref="D23:I23"/>
    <mergeCell ref="D5:I5"/>
    <mergeCell ref="D27:I27"/>
    <mergeCell ref="D7:E7"/>
    <mergeCell ref="K27:P27"/>
    <mergeCell ref="G7:H7"/>
    <mergeCell ref="D26:I26"/>
    <mergeCell ref="M36:R36"/>
    <mergeCell ref="A1:R1"/>
    <mergeCell ref="A2:R2"/>
    <mergeCell ref="A3:Q3"/>
    <mergeCell ref="M32:R32"/>
    <mergeCell ref="M33:R33"/>
    <mergeCell ref="R5:R6"/>
    <mergeCell ref="K5:P5"/>
    <mergeCell ref="A5:A6"/>
    <mergeCell ref="B5:B6"/>
    <mergeCell ref="A29:Q30"/>
    <mergeCell ref="K6:L6"/>
    <mergeCell ref="D6:E6"/>
    <mergeCell ref="J5:J6"/>
    <mergeCell ref="K25:P25"/>
    <mergeCell ref="K26:P26"/>
  </mergeCells>
  <phoneticPr fontId="1" type="noConversion"/>
  <printOptions horizontalCentered="1"/>
  <pageMargins left="0.15748031496062992" right="0" top="0" bottom="0" header="0.27559055118110237" footer="0.15748031496062992"/>
  <pageSetup paperSize="2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view="pageBreakPreview" zoomScale="90" zoomScaleNormal="85" zoomScaleSheetLayoutView="90" workbookViewId="0">
      <selection activeCell="I14" sqref="I14"/>
    </sheetView>
  </sheetViews>
  <sheetFormatPr defaultRowHeight="12.75"/>
  <cols>
    <col min="1" max="1" width="0.8554687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2" customWidth="1"/>
    <col min="7" max="7" width="4.42578125" customWidth="1"/>
    <col min="8" max="8" width="16.425781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13.5" thickBot="1"/>
    <row r="2" spans="2:20" ht="30" customHeight="1">
      <c r="B2" s="165" t="s">
        <v>57</v>
      </c>
      <c r="C2" s="146" t="s">
        <v>42</v>
      </c>
      <c r="D2" s="147"/>
      <c r="E2" s="147"/>
      <c r="F2" s="147"/>
      <c r="G2" s="147"/>
      <c r="H2" s="148"/>
      <c r="I2" s="55" t="s">
        <v>43</v>
      </c>
      <c r="K2" s="169" t="s">
        <v>58</v>
      </c>
      <c r="L2" s="170"/>
      <c r="M2" s="170"/>
      <c r="N2" s="170"/>
      <c r="O2" s="170"/>
      <c r="P2" s="170"/>
      <c r="Q2" s="170"/>
      <c r="R2" s="170"/>
      <c r="S2" s="170"/>
      <c r="T2" s="171"/>
    </row>
    <row r="3" spans="2:20" ht="30" customHeight="1" thickBot="1">
      <c r="B3" s="166"/>
      <c r="C3" s="161" t="s">
        <v>55</v>
      </c>
      <c r="D3" s="162"/>
      <c r="E3" s="57"/>
      <c r="F3" s="57">
        <f>PENGUKURAN!R29</f>
        <v>91.653358986692339</v>
      </c>
      <c r="G3" s="56" t="s">
        <v>63</v>
      </c>
      <c r="H3" s="58">
        <v>0.6</v>
      </c>
      <c r="I3" s="82">
        <f>F3*H3</f>
        <v>54.992015392015404</v>
      </c>
      <c r="K3" s="172" t="s">
        <v>60</v>
      </c>
      <c r="L3" s="173"/>
      <c r="M3" s="173"/>
      <c r="N3" s="173"/>
      <c r="O3" s="173"/>
      <c r="P3" s="173"/>
      <c r="Q3" s="173"/>
      <c r="R3" s="173"/>
      <c r="S3" s="173"/>
      <c r="T3" s="174"/>
    </row>
    <row r="4" spans="2:20" ht="30" customHeight="1" thickBot="1">
      <c r="B4" s="167"/>
      <c r="C4" s="135" t="s">
        <v>62</v>
      </c>
      <c r="D4" s="163" t="s">
        <v>44</v>
      </c>
      <c r="E4" s="164"/>
      <c r="F4" s="60">
        <v>90</v>
      </c>
      <c r="G4" s="152" t="str">
        <f>IF(F4&lt;=50,"(Buruk)",IF(F4&lt;=60,"(Sedang)",IF(F4&lt;=75,"(Cukup)",IF(F4&lt;=90.99,"(Baik)","(Sangat Baik)"))))</f>
        <v>(Baik)</v>
      </c>
      <c r="H4" s="153"/>
      <c r="I4" s="66"/>
      <c r="K4" s="15"/>
      <c r="L4" s="11"/>
      <c r="M4" s="11"/>
      <c r="N4" s="11"/>
      <c r="O4" s="11"/>
      <c r="P4" s="11"/>
      <c r="Q4" s="11"/>
      <c r="R4" s="11"/>
      <c r="S4" s="11"/>
      <c r="T4" s="12"/>
    </row>
    <row r="5" spans="2:20" ht="30" customHeight="1" thickBot="1">
      <c r="B5" s="167"/>
      <c r="C5" s="136"/>
      <c r="D5" s="138" t="s">
        <v>45</v>
      </c>
      <c r="E5" s="139"/>
      <c r="F5" s="61">
        <v>90</v>
      </c>
      <c r="G5" s="157" t="str">
        <f>IF(F5&lt;=50,"(Buruk)",IF(F5&lt;=60,"(Sedang)",IF(F5&lt;=75,"(Cukup)",IF(F5&lt;=90.99,"(Baik)","(Sangat Baik)"))))</f>
        <v>(Baik)</v>
      </c>
      <c r="H5" s="158"/>
      <c r="I5" s="67"/>
      <c r="K5" s="15"/>
      <c r="L5" s="11" t="s">
        <v>151</v>
      </c>
      <c r="M5" s="11"/>
      <c r="N5" s="11"/>
      <c r="O5" s="11"/>
      <c r="P5" s="11"/>
      <c r="Q5" s="11"/>
      <c r="R5" s="11"/>
      <c r="S5" s="11"/>
      <c r="T5" s="12"/>
    </row>
    <row r="6" spans="2:20" ht="30" customHeight="1" thickBot="1">
      <c r="B6" s="167"/>
      <c r="C6" s="136"/>
      <c r="D6" s="138" t="s">
        <v>46</v>
      </c>
      <c r="E6" s="139"/>
      <c r="F6" s="61">
        <v>90</v>
      </c>
      <c r="G6" s="157" t="str">
        <f>IF(F6&lt;=50,"(Buruk)",IF(F6&lt;=60,"(Sedang)",IF(F6&lt;=75,"(Cukup)",IF(F6&lt;=90.99,"(Baik)","(Sangat Baik)"))))</f>
        <v>(Baik)</v>
      </c>
      <c r="H6" s="158"/>
      <c r="I6" s="67"/>
      <c r="K6" s="15"/>
      <c r="L6" s="11"/>
      <c r="M6" s="11" t="s">
        <v>151</v>
      </c>
      <c r="N6" s="11"/>
      <c r="O6" s="11"/>
      <c r="P6" s="11"/>
      <c r="Q6" s="11"/>
      <c r="R6" s="11"/>
      <c r="S6" s="11"/>
      <c r="T6" s="12"/>
    </row>
    <row r="7" spans="2:20" ht="30" customHeight="1" thickBot="1">
      <c r="B7" s="167"/>
      <c r="C7" s="136"/>
      <c r="D7" s="138" t="s">
        <v>47</v>
      </c>
      <c r="E7" s="139"/>
      <c r="F7" s="61">
        <v>90</v>
      </c>
      <c r="G7" s="157" t="str">
        <f>IF(F7&lt;=50,"(Buruk)",IF(F7&lt;=60,"(Sedang)",IF(F7&lt;=75,"(Cukup)",IF(F7&lt;=90.99,"(Baik)","(Sangat Baik)"))))</f>
        <v>(Baik)</v>
      </c>
      <c r="H7" s="158"/>
      <c r="I7" s="67"/>
      <c r="K7" s="15"/>
      <c r="L7" s="11"/>
      <c r="M7" s="11"/>
      <c r="N7" s="11"/>
      <c r="O7" s="11"/>
      <c r="P7" s="11"/>
      <c r="Q7" s="11"/>
      <c r="R7" s="11"/>
      <c r="S7" s="11"/>
      <c r="T7" s="12"/>
    </row>
    <row r="8" spans="2:20" ht="30" customHeight="1" thickBot="1">
      <c r="B8" s="167"/>
      <c r="C8" s="136"/>
      <c r="D8" s="138" t="s">
        <v>48</v>
      </c>
      <c r="E8" s="139"/>
      <c r="F8" s="61">
        <v>90</v>
      </c>
      <c r="G8" s="157" t="str">
        <f>IF(F8&lt;=50,"(Buruk)",IF(F8&lt;=60,"(Sedang)",IF(F8&lt;=75,"(Cukup)",IF(F8&lt;=90.99,"(Baik)","(Sangat Baik)"))))</f>
        <v>(Baik)</v>
      </c>
      <c r="H8" s="158"/>
      <c r="I8" s="67"/>
      <c r="K8" s="15"/>
      <c r="L8" s="11"/>
      <c r="M8" s="11"/>
      <c r="N8" s="11"/>
      <c r="O8" s="11"/>
      <c r="P8" s="11"/>
      <c r="Q8" s="11"/>
      <c r="R8" s="11"/>
      <c r="S8" s="11"/>
      <c r="T8" s="12"/>
    </row>
    <row r="9" spans="2:20" ht="30" customHeight="1" thickBot="1">
      <c r="B9" s="167"/>
      <c r="C9" s="136"/>
      <c r="D9" s="138" t="s">
        <v>49</v>
      </c>
      <c r="E9" s="139"/>
      <c r="F9" s="61">
        <v>90</v>
      </c>
      <c r="G9" s="157" t="str">
        <f>IF(F9="-","",IF(F9&lt;=50,"(Buruk)",IF(F9&lt;=60,"(Sedang)",IF(F9&lt;=75,"(Cukup)",IF(F9&lt;=90.99,"(Baik)","(Sangat Baik)")))))</f>
        <v>(Baik)</v>
      </c>
      <c r="H9" s="158"/>
      <c r="I9" s="67"/>
      <c r="K9" s="15"/>
      <c r="L9" s="11"/>
      <c r="M9" s="11"/>
      <c r="N9" s="11"/>
      <c r="O9" s="11"/>
      <c r="P9" s="11"/>
      <c r="Q9" s="11"/>
      <c r="R9" s="11"/>
      <c r="S9" s="11"/>
      <c r="T9" s="12"/>
    </row>
    <row r="10" spans="2:20" ht="30" customHeight="1" thickBot="1">
      <c r="B10" s="167"/>
      <c r="C10" s="136"/>
      <c r="D10" s="138" t="s">
        <v>50</v>
      </c>
      <c r="E10" s="139"/>
      <c r="F10" s="62">
        <f>SUM(F4:F9)</f>
        <v>540</v>
      </c>
      <c r="G10" s="159" t="s">
        <v>151</v>
      </c>
      <c r="H10" s="160"/>
      <c r="I10" s="67"/>
      <c r="K10" s="178" t="s">
        <v>54</v>
      </c>
      <c r="L10" s="179"/>
      <c r="M10" s="179"/>
      <c r="N10" s="179"/>
      <c r="O10" s="179"/>
      <c r="P10" s="179"/>
      <c r="Q10" s="179"/>
      <c r="R10" s="179"/>
      <c r="S10" s="179"/>
      <c r="T10" s="180"/>
    </row>
    <row r="11" spans="2:20" ht="30" customHeight="1" thickBot="1">
      <c r="B11" s="167"/>
      <c r="C11" s="136"/>
      <c r="D11" s="140" t="s">
        <v>51</v>
      </c>
      <c r="E11" s="141"/>
      <c r="F11" s="63">
        <f>IF(F9="-",IF(F9="-",F10/5,F10/6),F10/6)</f>
        <v>90</v>
      </c>
      <c r="G11" s="130" t="str">
        <f>IF(F11&lt;=50,"(Buruk)",IF(F11&lt;=60,"(Sedang)",IF(F11&lt;=75,"(Cukup)",IF(F11&lt;=90.99,"(Baik)","(Sangat Baik)"))))</f>
        <v>(Baik)</v>
      </c>
      <c r="H11" s="131"/>
      <c r="I11" s="68"/>
      <c r="K11" s="169" t="s">
        <v>59</v>
      </c>
      <c r="L11" s="170"/>
      <c r="M11" s="170"/>
      <c r="N11" s="170"/>
      <c r="O11" s="170"/>
      <c r="P11" s="170"/>
      <c r="Q11" s="170"/>
      <c r="R11" s="170"/>
      <c r="S11" s="170"/>
      <c r="T11" s="171"/>
    </row>
    <row r="12" spans="2:20" ht="30" customHeight="1" thickBot="1">
      <c r="B12" s="168"/>
      <c r="C12" s="137"/>
      <c r="D12" s="142" t="s">
        <v>64</v>
      </c>
      <c r="E12" s="142"/>
      <c r="F12" s="59">
        <f>F11</f>
        <v>90</v>
      </c>
      <c r="G12" s="64" t="s">
        <v>63</v>
      </c>
      <c r="H12" s="65">
        <v>0.4</v>
      </c>
      <c r="I12" s="83">
        <f>F12*H12</f>
        <v>36</v>
      </c>
      <c r="K12" s="172" t="s">
        <v>61</v>
      </c>
      <c r="L12" s="173"/>
      <c r="M12" s="173"/>
      <c r="N12" s="173"/>
      <c r="O12" s="173"/>
      <c r="P12" s="173"/>
      <c r="Q12" s="173"/>
      <c r="R12" s="173"/>
      <c r="S12" s="173"/>
      <c r="T12" s="174"/>
    </row>
    <row r="13" spans="2:20" ht="30" customHeight="1" thickBot="1">
      <c r="B13" s="149"/>
      <c r="C13" s="150"/>
      <c r="D13" s="150"/>
      <c r="E13" s="150"/>
      <c r="F13" s="150"/>
      <c r="G13" s="150"/>
      <c r="H13" s="151"/>
      <c r="I13" s="84">
        <f>I12+I3</f>
        <v>90.992015392015404</v>
      </c>
      <c r="K13" s="15"/>
      <c r="L13" s="11"/>
      <c r="M13" s="11"/>
      <c r="N13" s="11"/>
      <c r="O13" s="11"/>
      <c r="P13" s="11"/>
      <c r="Q13" s="11"/>
      <c r="R13" s="11"/>
      <c r="S13" s="11"/>
      <c r="T13" s="12"/>
    </row>
    <row r="14" spans="2:20" ht="30" customHeight="1" thickBot="1">
      <c r="B14" s="133" t="s">
        <v>52</v>
      </c>
      <c r="C14" s="134"/>
      <c r="D14" s="134"/>
      <c r="E14" s="134"/>
      <c r="F14" s="134"/>
      <c r="G14" s="134"/>
      <c r="H14" s="134"/>
      <c r="I14" s="22" t="str">
        <f>IF(I13&lt;=50,"(Buruk)",IF(I13&lt;=60,"(Sedang)",IF(I13&lt;=75,"(Cukup)",IF(I13&lt;=90.99,"(Baik)","(Sangat Baik)"))))</f>
        <v>(Sangat Baik)</v>
      </c>
      <c r="J14" s="23"/>
      <c r="K14" s="15"/>
      <c r="L14" s="11"/>
      <c r="M14" s="11"/>
      <c r="N14" s="11"/>
      <c r="O14" s="11"/>
      <c r="P14" s="11"/>
      <c r="Q14" s="11"/>
      <c r="R14" s="11"/>
      <c r="S14" s="11"/>
      <c r="T14" s="12"/>
    </row>
    <row r="15" spans="2:20" ht="30" customHeight="1">
      <c r="B15" s="154" t="s">
        <v>53</v>
      </c>
      <c r="C15" s="155"/>
      <c r="D15" s="155"/>
      <c r="E15" s="155"/>
      <c r="F15" s="155"/>
      <c r="G15" s="155"/>
      <c r="H15" s="155"/>
      <c r="I15" s="156"/>
      <c r="K15" s="15"/>
      <c r="L15" s="11"/>
      <c r="M15" s="11"/>
      <c r="N15" s="11"/>
      <c r="O15" s="11"/>
      <c r="P15" s="11"/>
      <c r="Q15" s="11"/>
      <c r="R15" s="11"/>
      <c r="S15" s="11"/>
      <c r="T15" s="12"/>
    </row>
    <row r="16" spans="2:20" ht="30" customHeight="1">
      <c r="B16" s="143" t="s">
        <v>56</v>
      </c>
      <c r="C16" s="144"/>
      <c r="D16" s="144"/>
      <c r="E16" s="144"/>
      <c r="F16" s="144"/>
      <c r="G16" s="144"/>
      <c r="H16" s="144"/>
      <c r="I16" s="145"/>
      <c r="K16" s="15"/>
      <c r="L16" s="11"/>
      <c r="M16" s="11"/>
      <c r="N16" s="11"/>
      <c r="O16" s="11"/>
      <c r="P16" s="11"/>
      <c r="Q16" s="11"/>
      <c r="R16" s="11"/>
      <c r="S16" s="11"/>
      <c r="T16" s="12"/>
    </row>
    <row r="17" spans="2:20" ht="30" customHeight="1">
      <c r="B17" s="143"/>
      <c r="C17" s="144"/>
      <c r="D17" s="144"/>
      <c r="E17" s="144"/>
      <c r="F17" s="144"/>
      <c r="G17" s="144"/>
      <c r="H17" s="144"/>
      <c r="I17" s="145"/>
      <c r="K17" s="19"/>
      <c r="L17" s="11"/>
      <c r="M17" s="11"/>
      <c r="N17" s="11"/>
      <c r="O17" s="11"/>
      <c r="P17" s="11"/>
      <c r="Q17" s="11"/>
      <c r="R17" s="11"/>
      <c r="S17" s="11"/>
      <c r="T17" s="12"/>
    </row>
    <row r="18" spans="2:20" ht="30" customHeight="1">
      <c r="B18" s="143"/>
      <c r="C18" s="144"/>
      <c r="D18" s="144"/>
      <c r="E18" s="144"/>
      <c r="F18" s="144"/>
      <c r="G18" s="144"/>
      <c r="H18" s="144"/>
      <c r="I18" s="145"/>
      <c r="K18" s="18"/>
      <c r="L18" s="11"/>
      <c r="M18" s="11"/>
      <c r="N18" s="11"/>
      <c r="O18" s="11"/>
      <c r="P18" s="11"/>
      <c r="Q18" s="11"/>
      <c r="R18" s="11"/>
      <c r="S18" s="11"/>
      <c r="T18" s="12"/>
    </row>
    <row r="19" spans="2:20" ht="30" customHeight="1">
      <c r="B19" s="143"/>
      <c r="C19" s="144"/>
      <c r="D19" s="144"/>
      <c r="E19" s="144"/>
      <c r="F19" s="144"/>
      <c r="G19" s="144"/>
      <c r="H19" s="144"/>
      <c r="I19" s="145"/>
      <c r="K19" s="19"/>
      <c r="L19" s="11"/>
      <c r="M19" s="11"/>
      <c r="N19" s="11"/>
      <c r="O19" s="11"/>
      <c r="P19" s="11"/>
      <c r="Q19" s="11"/>
      <c r="R19" s="11"/>
      <c r="S19" s="11"/>
      <c r="T19" s="12"/>
    </row>
    <row r="20" spans="2:20" ht="30" customHeight="1">
      <c r="B20" s="143"/>
      <c r="C20" s="144"/>
      <c r="D20" s="144"/>
      <c r="E20" s="144"/>
      <c r="F20" s="144"/>
      <c r="G20" s="144"/>
      <c r="H20" s="144"/>
      <c r="I20" s="145"/>
      <c r="K20" s="19"/>
      <c r="L20" s="11"/>
      <c r="M20" s="11"/>
      <c r="N20" s="11"/>
      <c r="O20" s="11"/>
      <c r="P20" s="11"/>
      <c r="Q20" s="11"/>
      <c r="R20" s="11"/>
      <c r="S20" s="11"/>
      <c r="T20" s="12"/>
    </row>
    <row r="21" spans="2:20" ht="30" customHeight="1">
      <c r="B21" s="143"/>
      <c r="C21" s="144"/>
      <c r="D21" s="144"/>
      <c r="E21" s="144"/>
      <c r="F21" s="144"/>
      <c r="G21" s="144"/>
      <c r="H21" s="144"/>
      <c r="I21" s="145"/>
      <c r="K21" s="20"/>
      <c r="L21" s="11"/>
      <c r="M21" s="11"/>
      <c r="N21" s="11"/>
      <c r="O21" s="11"/>
      <c r="P21" s="11"/>
      <c r="Q21" s="11"/>
      <c r="R21" s="11"/>
      <c r="S21" s="11"/>
      <c r="T21" s="12"/>
    </row>
    <row r="22" spans="2:20" ht="30" customHeight="1">
      <c r="B22" s="143"/>
      <c r="C22" s="144"/>
      <c r="D22" s="144"/>
      <c r="E22" s="144"/>
      <c r="F22" s="144"/>
      <c r="G22" s="144"/>
      <c r="H22" s="144"/>
      <c r="I22" s="145"/>
      <c r="K22" s="20"/>
      <c r="L22" s="11"/>
      <c r="M22" s="11"/>
      <c r="N22" s="11"/>
      <c r="O22" s="11"/>
      <c r="P22" s="11"/>
      <c r="Q22" s="11"/>
      <c r="R22" s="11"/>
      <c r="S22" s="11"/>
      <c r="T22" s="12"/>
    </row>
    <row r="23" spans="2:20" ht="30" customHeight="1">
      <c r="B23" s="181" t="s">
        <v>54</v>
      </c>
      <c r="C23" s="182"/>
      <c r="D23" s="182"/>
      <c r="E23" s="182"/>
      <c r="F23" s="182"/>
      <c r="G23" s="182"/>
      <c r="H23" s="182"/>
      <c r="I23" s="183"/>
      <c r="J23" s="17"/>
      <c r="K23" s="175" t="s">
        <v>54</v>
      </c>
      <c r="L23" s="176"/>
      <c r="M23" s="176"/>
      <c r="N23" s="176"/>
      <c r="O23" s="176"/>
      <c r="P23" s="176"/>
      <c r="Q23" s="176"/>
      <c r="R23" s="176"/>
      <c r="S23" s="176"/>
      <c r="T23" s="177"/>
    </row>
    <row r="24" spans="2:20" ht="30" customHeight="1" thickBot="1">
      <c r="B24" s="184"/>
      <c r="C24" s="185"/>
      <c r="D24" s="185"/>
      <c r="E24" s="185"/>
      <c r="F24" s="185"/>
      <c r="G24" s="185"/>
      <c r="H24" s="185"/>
      <c r="I24" s="186"/>
      <c r="K24" s="21"/>
      <c r="L24" s="13"/>
      <c r="M24" s="13"/>
      <c r="N24" s="13"/>
      <c r="O24" s="13"/>
      <c r="P24" s="13"/>
      <c r="Q24" s="13"/>
      <c r="R24" s="13"/>
      <c r="S24" s="13"/>
      <c r="T24" s="14"/>
    </row>
    <row r="25" spans="2:20" ht="15">
      <c r="K25" s="16"/>
      <c r="L25" s="11"/>
    </row>
    <row r="26" spans="2:20" ht="15.75" thickBot="1">
      <c r="K26" s="16"/>
      <c r="L26" s="11"/>
    </row>
    <row r="27" spans="2:20" ht="15">
      <c r="B27" s="28"/>
      <c r="C27" s="25"/>
      <c r="D27" s="25"/>
      <c r="E27" s="25"/>
      <c r="F27" s="25"/>
      <c r="G27" s="25"/>
      <c r="H27" s="25"/>
      <c r="I27" s="26"/>
      <c r="K27" s="16"/>
      <c r="L27" s="11"/>
    </row>
    <row r="28" spans="2:20" ht="15.75">
      <c r="B28" s="32" t="s">
        <v>79</v>
      </c>
      <c r="C28" s="33" t="s">
        <v>80</v>
      </c>
      <c r="D28" s="11"/>
      <c r="E28" s="11"/>
      <c r="F28" s="11"/>
      <c r="G28" s="11"/>
      <c r="H28" s="11"/>
      <c r="I28" s="12"/>
      <c r="K28" s="16"/>
      <c r="L28" s="11"/>
    </row>
    <row r="29" spans="2:20" ht="15">
      <c r="B29" s="19"/>
      <c r="C29" s="49" t="s">
        <v>91</v>
      </c>
      <c r="D29" s="48"/>
      <c r="E29" s="11"/>
      <c r="F29" s="11"/>
      <c r="G29" s="11"/>
      <c r="H29" s="11"/>
      <c r="I29" s="12"/>
      <c r="K29" s="16"/>
      <c r="L29" s="11"/>
    </row>
    <row r="30" spans="2:20" ht="15">
      <c r="B30" s="19"/>
      <c r="C30" s="11"/>
      <c r="D30" s="11"/>
      <c r="E30" s="11"/>
      <c r="F30" s="11"/>
      <c r="G30" s="11"/>
      <c r="H30" s="11"/>
      <c r="I30" s="12"/>
      <c r="K30" s="16"/>
      <c r="L30" s="11"/>
    </row>
    <row r="31" spans="2:20" ht="15">
      <c r="B31" s="19"/>
      <c r="C31" s="11"/>
      <c r="D31" s="11"/>
      <c r="E31" s="11"/>
      <c r="F31" s="11"/>
      <c r="G31" s="11"/>
      <c r="H31" s="11"/>
      <c r="I31" s="12"/>
      <c r="K31" s="16"/>
      <c r="L31" s="11"/>
    </row>
    <row r="32" spans="2:20" ht="18.75">
      <c r="B32" s="19"/>
      <c r="C32" s="11"/>
      <c r="D32" s="11"/>
      <c r="E32" s="11"/>
      <c r="F32" s="11"/>
      <c r="G32" s="11"/>
      <c r="H32" s="11"/>
      <c r="I32" s="12"/>
      <c r="K32" s="132" t="s">
        <v>65</v>
      </c>
      <c r="L32" s="132"/>
      <c r="M32" s="132"/>
      <c r="N32" s="132"/>
      <c r="O32" s="132"/>
      <c r="P32" s="132"/>
      <c r="Q32" s="132"/>
      <c r="R32" s="132"/>
      <c r="S32" s="132"/>
      <c r="T32" s="132"/>
    </row>
    <row r="33" spans="2:20" ht="18.75">
      <c r="B33" s="19"/>
      <c r="C33" s="11"/>
      <c r="D33" s="11"/>
      <c r="E33" s="11"/>
      <c r="F33" s="11"/>
      <c r="G33" s="11"/>
      <c r="H33" s="11"/>
      <c r="I33" s="12"/>
      <c r="K33" s="132" t="s">
        <v>66</v>
      </c>
      <c r="L33" s="132"/>
      <c r="M33" s="132"/>
      <c r="N33" s="132"/>
      <c r="O33" s="132"/>
      <c r="P33" s="132"/>
      <c r="Q33" s="132"/>
      <c r="R33" s="132"/>
      <c r="S33" s="132"/>
      <c r="T33" s="132"/>
    </row>
    <row r="34" spans="2:20">
      <c r="B34" s="19"/>
      <c r="C34" s="11"/>
      <c r="D34" s="11"/>
      <c r="E34" s="11"/>
      <c r="F34" s="11"/>
      <c r="G34" s="11"/>
      <c r="H34" s="11"/>
      <c r="I34" s="12"/>
      <c r="K34" s="11"/>
      <c r="L34" s="11"/>
    </row>
    <row r="35" spans="2:20" ht="15.75">
      <c r="B35" s="19"/>
      <c r="C35" s="11"/>
      <c r="D35" s="11"/>
      <c r="E35" s="11"/>
      <c r="F35" s="11"/>
      <c r="G35" s="11"/>
      <c r="H35" s="11"/>
      <c r="I35" s="12"/>
      <c r="K35" s="29" t="s">
        <v>94</v>
      </c>
      <c r="L35" s="11"/>
      <c r="Q35" s="31" t="s">
        <v>67</v>
      </c>
    </row>
    <row r="36" spans="2:20" ht="16.5" thickBot="1">
      <c r="B36" s="19"/>
      <c r="C36" s="11"/>
      <c r="D36" s="11"/>
      <c r="E36" s="11"/>
      <c r="F36" s="11"/>
      <c r="G36" s="11"/>
      <c r="H36" s="11"/>
      <c r="I36" s="12"/>
      <c r="K36" s="30"/>
      <c r="P36" s="24"/>
      <c r="Q36" s="31" t="s">
        <v>75</v>
      </c>
      <c r="R36" s="31" t="s">
        <v>86</v>
      </c>
    </row>
    <row r="37" spans="2:20" ht="30" customHeight="1">
      <c r="B37" s="19"/>
      <c r="C37" s="11"/>
      <c r="D37" s="11"/>
      <c r="E37" s="11"/>
      <c r="F37" s="11"/>
      <c r="G37" s="11"/>
      <c r="H37" s="11"/>
      <c r="I37" s="12"/>
      <c r="K37" s="187" t="s">
        <v>76</v>
      </c>
      <c r="L37" s="192" t="s">
        <v>95</v>
      </c>
      <c r="M37" s="193"/>
      <c r="N37" s="193"/>
      <c r="O37" s="193"/>
      <c r="P37" s="193"/>
      <c r="Q37" s="193"/>
      <c r="R37" s="193"/>
      <c r="S37" s="193"/>
      <c r="T37" s="194"/>
    </row>
    <row r="38" spans="2:20" ht="30" customHeight="1" thickBot="1">
      <c r="B38" s="27"/>
      <c r="C38" s="13"/>
      <c r="D38" s="13"/>
      <c r="E38" s="13"/>
      <c r="F38" s="13"/>
      <c r="G38" s="13"/>
      <c r="H38" s="13"/>
      <c r="I38" s="14"/>
      <c r="K38" s="188"/>
      <c r="L38" s="195" t="s">
        <v>68</v>
      </c>
      <c r="M38" s="196"/>
      <c r="N38" s="196"/>
      <c r="O38" s="197"/>
      <c r="P38" s="198"/>
      <c r="Q38" s="199"/>
      <c r="R38" s="199"/>
      <c r="S38" s="199"/>
      <c r="T38" s="200"/>
    </row>
    <row r="39" spans="2:20" ht="30" customHeight="1">
      <c r="B39" s="28"/>
      <c r="C39" s="25"/>
      <c r="D39" s="25"/>
      <c r="E39" s="35" t="s">
        <v>81</v>
      </c>
      <c r="F39" s="25"/>
      <c r="G39" s="25"/>
      <c r="H39" s="25"/>
      <c r="I39" s="26"/>
      <c r="K39" s="188"/>
      <c r="L39" s="195" t="s">
        <v>69</v>
      </c>
      <c r="M39" s="196"/>
      <c r="N39" s="196"/>
      <c r="O39" s="197"/>
      <c r="P39" s="198"/>
      <c r="Q39" s="199"/>
      <c r="R39" s="199"/>
      <c r="S39" s="199"/>
      <c r="T39" s="200"/>
    </row>
    <row r="40" spans="2:20" ht="30" customHeight="1">
      <c r="B40" s="19"/>
      <c r="C40" s="11"/>
      <c r="D40" s="11"/>
      <c r="E40" s="190" t="s">
        <v>73</v>
      </c>
      <c r="F40" s="190"/>
      <c r="G40" s="190"/>
      <c r="H40" s="190"/>
      <c r="I40" s="191"/>
      <c r="K40" s="188"/>
      <c r="L40" s="195" t="s">
        <v>70</v>
      </c>
      <c r="M40" s="196"/>
      <c r="N40" s="196"/>
      <c r="O40" s="197"/>
      <c r="P40" s="198" t="str">
        <f>SKP!I8</f>
        <v>Penata / IIIc</v>
      </c>
      <c r="Q40" s="199"/>
      <c r="R40" s="199"/>
      <c r="S40" s="199"/>
      <c r="T40" s="200"/>
    </row>
    <row r="41" spans="2:20" ht="30" customHeight="1">
      <c r="B41" s="19"/>
      <c r="C41" s="11"/>
      <c r="D41" s="11"/>
      <c r="E41" s="11"/>
      <c r="F41" s="11"/>
      <c r="G41" s="11"/>
      <c r="H41" s="11"/>
      <c r="I41" s="12"/>
      <c r="K41" s="188"/>
      <c r="L41" s="195" t="s">
        <v>71</v>
      </c>
      <c r="M41" s="196"/>
      <c r="N41" s="196"/>
      <c r="O41" s="197"/>
      <c r="P41" s="198" t="str">
        <f>SKP!I9</f>
        <v>Kasubbag. Pengembangan SDM dan TI Kepegawaian</v>
      </c>
      <c r="Q41" s="199"/>
      <c r="R41" s="199"/>
      <c r="S41" s="199"/>
      <c r="T41" s="200"/>
    </row>
    <row r="42" spans="2:20" ht="30" customHeight="1" thickBot="1">
      <c r="B42" s="19"/>
      <c r="C42" s="11"/>
      <c r="D42" s="11"/>
      <c r="E42" s="204" t="str">
        <f>SKP!D6</f>
        <v>ROSADAH AGUSTIN SYARIEF, Dra., M.AB</v>
      </c>
      <c r="F42" s="204"/>
      <c r="G42" s="204"/>
      <c r="H42" s="204"/>
      <c r="I42" s="205"/>
      <c r="K42" s="189"/>
      <c r="L42" s="208" t="s">
        <v>72</v>
      </c>
      <c r="M42" s="209"/>
      <c r="N42" s="209"/>
      <c r="O42" s="210"/>
      <c r="P42" s="201" t="str">
        <f>SKP!I10</f>
        <v>Bagian Kepegawaian Universitas Brawijaya</v>
      </c>
      <c r="Q42" s="202"/>
      <c r="R42" s="202"/>
      <c r="S42" s="202"/>
      <c r="T42" s="203"/>
    </row>
    <row r="43" spans="2:20" ht="30" customHeight="1">
      <c r="B43" s="19"/>
      <c r="C43" s="11"/>
      <c r="D43" s="11"/>
      <c r="E43" s="206" t="str">
        <f>SKP!D7</f>
        <v>19610803 198603 2 001</v>
      </c>
      <c r="F43" s="206"/>
      <c r="G43" s="206"/>
      <c r="H43" s="206"/>
      <c r="I43" s="207"/>
      <c r="K43" s="187" t="s">
        <v>77</v>
      </c>
      <c r="L43" s="192" t="s">
        <v>73</v>
      </c>
      <c r="M43" s="193"/>
      <c r="N43" s="193"/>
      <c r="O43" s="193"/>
      <c r="P43" s="193"/>
      <c r="Q43" s="193"/>
      <c r="R43" s="193"/>
      <c r="S43" s="193"/>
      <c r="T43" s="194"/>
    </row>
    <row r="44" spans="2:20" ht="30" customHeight="1">
      <c r="B44" s="32" t="s">
        <v>82</v>
      </c>
      <c r="C44" s="33" t="s">
        <v>83</v>
      </c>
      <c r="D44" s="11"/>
      <c r="E44" s="38"/>
      <c r="F44" s="38"/>
      <c r="G44" s="38"/>
      <c r="H44" s="38"/>
      <c r="I44" s="39"/>
      <c r="K44" s="188"/>
      <c r="L44" s="195" t="s">
        <v>68</v>
      </c>
      <c r="M44" s="196"/>
      <c r="N44" s="196"/>
      <c r="O44" s="197"/>
      <c r="P44" s="198"/>
      <c r="Q44" s="199"/>
      <c r="R44" s="199"/>
      <c r="S44" s="199"/>
      <c r="T44" s="200"/>
    </row>
    <row r="45" spans="2:20" ht="30" customHeight="1">
      <c r="B45" s="32"/>
      <c r="C45" s="190" t="s">
        <v>84</v>
      </c>
      <c r="D45" s="190"/>
      <c r="E45" s="190"/>
      <c r="F45" s="11"/>
      <c r="G45" s="11"/>
      <c r="H45" s="11"/>
      <c r="I45" s="12"/>
      <c r="K45" s="188"/>
      <c r="L45" s="195" t="s">
        <v>69</v>
      </c>
      <c r="M45" s="196"/>
      <c r="N45" s="196"/>
      <c r="O45" s="197"/>
      <c r="P45" s="198"/>
      <c r="Q45" s="199"/>
      <c r="R45" s="199"/>
      <c r="S45" s="199"/>
      <c r="T45" s="200"/>
    </row>
    <row r="46" spans="2:20" ht="30" customHeight="1">
      <c r="B46" s="19"/>
      <c r="C46" s="36"/>
      <c r="D46" s="37"/>
      <c r="E46" s="37"/>
      <c r="F46" s="11"/>
      <c r="G46" s="11"/>
      <c r="H46" s="11"/>
      <c r="I46" s="12"/>
      <c r="K46" s="188"/>
      <c r="L46" s="195" t="s">
        <v>70</v>
      </c>
      <c r="M46" s="196"/>
      <c r="N46" s="196"/>
      <c r="O46" s="197"/>
      <c r="P46" s="198" t="str">
        <f>SKP!D8</f>
        <v>Pembina Tk.I / IVb</v>
      </c>
      <c r="Q46" s="199"/>
      <c r="R46" s="199"/>
      <c r="S46" s="199"/>
      <c r="T46" s="200"/>
    </row>
    <row r="47" spans="2:20" ht="30" customHeight="1">
      <c r="B47" s="19"/>
      <c r="C47" s="211" t="str">
        <f>SKP!I6</f>
        <v>WIYATA, Drs., M.AB</v>
      </c>
      <c r="D47" s="211"/>
      <c r="E47" s="211"/>
      <c r="F47" s="11"/>
      <c r="G47" s="11"/>
      <c r="H47" s="11"/>
      <c r="I47" s="12"/>
      <c r="K47" s="188"/>
      <c r="L47" s="195" t="s">
        <v>71</v>
      </c>
      <c r="M47" s="196"/>
      <c r="N47" s="196"/>
      <c r="O47" s="197"/>
      <c r="P47" s="198" t="str">
        <f>SKP!D9</f>
        <v>Kabbag. Kepegawaian</v>
      </c>
      <c r="Q47" s="199"/>
      <c r="R47" s="199"/>
      <c r="S47" s="199"/>
      <c r="T47" s="200"/>
    </row>
    <row r="48" spans="2:20" ht="30" customHeight="1" thickBot="1">
      <c r="B48" s="19"/>
      <c r="C48" s="212" t="str">
        <f>SKP!I7</f>
        <v>19670522 200112 1 001</v>
      </c>
      <c r="D48" s="212"/>
      <c r="E48" s="212"/>
      <c r="F48" s="11"/>
      <c r="G48" s="11"/>
      <c r="H48" s="11"/>
      <c r="I48" s="12"/>
      <c r="K48" s="189"/>
      <c r="L48" s="208" t="s">
        <v>72</v>
      </c>
      <c r="M48" s="209"/>
      <c r="N48" s="209"/>
      <c r="O48" s="210"/>
      <c r="P48" s="201" t="str">
        <f>SKP!D10</f>
        <v>Bagian Kepegawaian Universitas Brawijaya</v>
      </c>
      <c r="Q48" s="202"/>
      <c r="R48" s="202"/>
      <c r="S48" s="202"/>
      <c r="T48" s="203"/>
    </row>
    <row r="49" spans="2:20" ht="30" customHeight="1">
      <c r="B49" s="19"/>
      <c r="C49" s="40"/>
      <c r="D49" s="40"/>
      <c r="E49" s="34" t="s">
        <v>85</v>
      </c>
      <c r="F49" s="11"/>
      <c r="G49" s="11"/>
      <c r="H49" s="11"/>
      <c r="I49" s="12"/>
      <c r="K49" s="187" t="s">
        <v>78</v>
      </c>
      <c r="L49" s="192" t="s">
        <v>74</v>
      </c>
      <c r="M49" s="193"/>
      <c r="N49" s="193"/>
      <c r="O49" s="193"/>
      <c r="P49" s="193"/>
      <c r="Q49" s="193"/>
      <c r="R49" s="193"/>
      <c r="S49" s="193"/>
      <c r="T49" s="194"/>
    </row>
    <row r="50" spans="2:20" ht="30" customHeight="1">
      <c r="B50" s="19"/>
      <c r="C50" s="41"/>
      <c r="D50" s="41"/>
      <c r="E50" s="190" t="s">
        <v>74</v>
      </c>
      <c r="F50" s="190"/>
      <c r="G50" s="190"/>
      <c r="H50" s="190"/>
      <c r="I50" s="191"/>
      <c r="K50" s="188"/>
      <c r="L50" s="195" t="s">
        <v>68</v>
      </c>
      <c r="M50" s="196"/>
      <c r="N50" s="196"/>
      <c r="O50" s="197"/>
      <c r="P50" s="198"/>
      <c r="Q50" s="199"/>
      <c r="R50" s="199"/>
      <c r="S50" s="199"/>
      <c r="T50" s="200"/>
    </row>
    <row r="51" spans="2:20" ht="30" customHeight="1">
      <c r="B51" s="19"/>
      <c r="C51" s="11"/>
      <c r="D51" s="11"/>
      <c r="E51" s="11"/>
      <c r="F51" s="11"/>
      <c r="G51" s="11"/>
      <c r="H51" s="11"/>
      <c r="I51" s="12"/>
      <c r="K51" s="188"/>
      <c r="L51" s="195" t="s">
        <v>69</v>
      </c>
      <c r="M51" s="196"/>
      <c r="N51" s="196"/>
      <c r="O51" s="197"/>
      <c r="P51" s="198"/>
      <c r="Q51" s="199"/>
      <c r="R51" s="199"/>
      <c r="S51" s="199"/>
      <c r="T51" s="200"/>
    </row>
    <row r="52" spans="2:20" ht="30" customHeight="1">
      <c r="B52" s="19"/>
      <c r="C52" s="11"/>
      <c r="D52" s="11"/>
      <c r="E52" s="204">
        <f>P50</f>
        <v>0</v>
      </c>
      <c r="F52" s="204"/>
      <c r="G52" s="204"/>
      <c r="H52" s="204"/>
      <c r="I52" s="205"/>
      <c r="K52" s="188"/>
      <c r="L52" s="195" t="s">
        <v>70</v>
      </c>
      <c r="M52" s="196"/>
      <c r="N52" s="196"/>
      <c r="O52" s="197"/>
      <c r="P52" s="198" t="s">
        <v>152</v>
      </c>
      <c r="Q52" s="199"/>
      <c r="R52" s="199"/>
      <c r="S52" s="199"/>
      <c r="T52" s="200"/>
    </row>
    <row r="53" spans="2:20" ht="30" customHeight="1">
      <c r="B53" s="19"/>
      <c r="C53" s="11"/>
      <c r="D53" s="11"/>
      <c r="E53" s="206">
        <f>P51</f>
        <v>0</v>
      </c>
      <c r="F53" s="206"/>
      <c r="G53" s="206"/>
      <c r="H53" s="206"/>
      <c r="I53" s="207"/>
      <c r="K53" s="188"/>
      <c r="L53" s="195" t="s">
        <v>71</v>
      </c>
      <c r="M53" s="196"/>
      <c r="N53" s="196"/>
      <c r="O53" s="197"/>
      <c r="P53" s="198" t="s">
        <v>153</v>
      </c>
      <c r="Q53" s="199"/>
      <c r="R53" s="199"/>
      <c r="S53" s="199"/>
      <c r="T53" s="200"/>
    </row>
    <row r="54" spans="2:20" ht="30" customHeight="1" thickBot="1">
      <c r="B54" s="27"/>
      <c r="C54" s="13"/>
      <c r="D54" s="13"/>
      <c r="E54" s="13"/>
      <c r="F54" s="13"/>
      <c r="G54" s="13"/>
      <c r="H54" s="13"/>
      <c r="I54" s="14"/>
      <c r="K54" s="189"/>
      <c r="L54" s="208" t="s">
        <v>72</v>
      </c>
      <c r="M54" s="209"/>
      <c r="N54" s="209"/>
      <c r="O54" s="210"/>
      <c r="P54" s="201" t="s">
        <v>154</v>
      </c>
      <c r="Q54" s="202"/>
      <c r="R54" s="202"/>
      <c r="S54" s="202"/>
      <c r="T54" s="203"/>
    </row>
    <row r="60" spans="2:20">
      <c r="N60" s="11"/>
      <c r="O60" s="11"/>
      <c r="P60" s="11"/>
      <c r="Q60" s="11"/>
    </row>
    <row r="61" spans="2:20">
      <c r="N61" s="11"/>
      <c r="O61" s="128"/>
      <c r="P61" s="128"/>
      <c r="Q61" s="11"/>
    </row>
    <row r="62" spans="2:20">
      <c r="N62" s="11"/>
      <c r="O62" s="129"/>
      <c r="P62" s="129"/>
      <c r="Q62" s="11"/>
    </row>
    <row r="63" spans="2:20">
      <c r="N63" s="11"/>
      <c r="O63" s="129"/>
      <c r="P63" s="129"/>
      <c r="Q63" s="11"/>
    </row>
    <row r="64" spans="2:20">
      <c r="N64" s="11"/>
      <c r="O64" s="128"/>
      <c r="P64" s="128"/>
      <c r="Q64" s="11"/>
    </row>
    <row r="65" spans="14:17">
      <c r="N65" s="11"/>
      <c r="O65" s="128"/>
      <c r="P65" s="128"/>
      <c r="Q65" s="11"/>
    </row>
    <row r="66" spans="14:17">
      <c r="N66" s="11"/>
      <c r="O66" s="11"/>
      <c r="P66" s="11"/>
      <c r="Q66" s="11"/>
    </row>
    <row r="67" spans="14:17">
      <c r="N67" s="11"/>
      <c r="O67" s="11"/>
      <c r="P67" s="11"/>
      <c r="Q67" s="11"/>
    </row>
  </sheetData>
  <mergeCells count="91">
    <mergeCell ref="E43:I43"/>
    <mergeCell ref="E42:I42"/>
    <mergeCell ref="C45:E45"/>
    <mergeCell ref="L43:T43"/>
    <mergeCell ref="L44:O44"/>
    <mergeCell ref="L45:O45"/>
    <mergeCell ref="K43:K48"/>
    <mergeCell ref="L48:O48"/>
    <mergeCell ref="L46:O46"/>
    <mergeCell ref="P44:T44"/>
    <mergeCell ref="P45:T45"/>
    <mergeCell ref="C47:E47"/>
    <mergeCell ref="C48:E48"/>
    <mergeCell ref="P47:T47"/>
    <mergeCell ref="P48:T48"/>
    <mergeCell ref="L47:O47"/>
    <mergeCell ref="P40:T40"/>
    <mergeCell ref="P41:T41"/>
    <mergeCell ref="L40:O40"/>
    <mergeCell ref="L41:O41"/>
    <mergeCell ref="L42:O42"/>
    <mergeCell ref="P42:T42"/>
    <mergeCell ref="P46:T46"/>
    <mergeCell ref="P54:T54"/>
    <mergeCell ref="P53:T53"/>
    <mergeCell ref="E52:I52"/>
    <mergeCell ref="E53:I53"/>
    <mergeCell ref="E50:I50"/>
    <mergeCell ref="K49:K54"/>
    <mergeCell ref="L50:O50"/>
    <mergeCell ref="L51:O51"/>
    <mergeCell ref="L52:O52"/>
    <mergeCell ref="L53:O53"/>
    <mergeCell ref="L54:O54"/>
    <mergeCell ref="P51:T51"/>
    <mergeCell ref="P52:T52"/>
    <mergeCell ref="P50:T50"/>
    <mergeCell ref="L49:T49"/>
    <mergeCell ref="L37:T37"/>
    <mergeCell ref="L38:O38"/>
    <mergeCell ref="L39:O39"/>
    <mergeCell ref="P38:T38"/>
    <mergeCell ref="P39:T39"/>
    <mergeCell ref="B23:I23"/>
    <mergeCell ref="B24:I24"/>
    <mergeCell ref="B20:I20"/>
    <mergeCell ref="K37:K42"/>
    <mergeCell ref="E40:I40"/>
    <mergeCell ref="K2:T2"/>
    <mergeCell ref="K3:T3"/>
    <mergeCell ref="K11:T11"/>
    <mergeCell ref="K12:T12"/>
    <mergeCell ref="K23:T23"/>
    <mergeCell ref="K10:T10"/>
    <mergeCell ref="C2:H2"/>
    <mergeCell ref="B13:H13"/>
    <mergeCell ref="G4:H4"/>
    <mergeCell ref="B15:I15"/>
    <mergeCell ref="G9:H9"/>
    <mergeCell ref="G10:H10"/>
    <mergeCell ref="C3:D3"/>
    <mergeCell ref="D4:E4"/>
    <mergeCell ref="D5:E5"/>
    <mergeCell ref="D6:E6"/>
    <mergeCell ref="G6:H6"/>
    <mergeCell ref="G7:H7"/>
    <mergeCell ref="G8:H8"/>
    <mergeCell ref="G5:H5"/>
    <mergeCell ref="B2:B12"/>
    <mergeCell ref="D7:E7"/>
    <mergeCell ref="G11:H11"/>
    <mergeCell ref="K32:T32"/>
    <mergeCell ref="K33:T33"/>
    <mergeCell ref="B14:H14"/>
    <mergeCell ref="C4:C12"/>
    <mergeCell ref="D8:E8"/>
    <mergeCell ref="D9:E9"/>
    <mergeCell ref="D10:E10"/>
    <mergeCell ref="D11:E11"/>
    <mergeCell ref="D12:E12"/>
    <mergeCell ref="B21:I21"/>
    <mergeCell ref="B16:I16"/>
    <mergeCell ref="B17:I17"/>
    <mergeCell ref="B18:I18"/>
    <mergeCell ref="B19:I19"/>
    <mergeCell ref="B22:I22"/>
    <mergeCell ref="O61:P61"/>
    <mergeCell ref="O62:P62"/>
    <mergeCell ref="O63:P63"/>
    <mergeCell ref="O64:P64"/>
    <mergeCell ref="O65:P65"/>
  </mergeCells>
  <printOptions horizontalCentered="1"/>
  <pageMargins left="0.15748031496062992" right="0.19685039370078741" top="0.27559055118110237" bottom="0.23622047244094491" header="0.23622047244094491" footer="0.15748031496062992"/>
  <pageSetup paperSize="258" scale="81" orientation="landscape" r:id="rId1"/>
  <rowBreaks count="1" manualBreakCount="1">
    <brk id="2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4" sqref="E4"/>
    </sheetView>
  </sheetViews>
  <sheetFormatPr defaultRowHeight="12.75"/>
  <cols>
    <col min="2" max="2" width="10.140625" bestFit="1" customWidth="1"/>
    <col min="4" max="4" width="10" customWidth="1"/>
  </cols>
  <sheetData>
    <row r="2" spans="1:5">
      <c r="A2" t="s">
        <v>87</v>
      </c>
    </row>
    <row r="3" spans="1:5">
      <c r="A3" s="7" t="s">
        <v>88</v>
      </c>
      <c r="B3" s="7" t="s">
        <v>90</v>
      </c>
      <c r="C3" s="7" t="s">
        <v>89</v>
      </c>
      <c r="D3" s="7" t="s">
        <v>90</v>
      </c>
      <c r="E3" s="7" t="s">
        <v>89</v>
      </c>
    </row>
    <row r="4" spans="1:5">
      <c r="A4">
        <v>1</v>
      </c>
      <c r="B4">
        <v>0</v>
      </c>
      <c r="C4">
        <f>100-(B4/$A$4*100)</f>
        <v>100</v>
      </c>
      <c r="D4">
        <v>0</v>
      </c>
      <c r="E4">
        <f>100-(D4/$A$4*100)</f>
        <v>100</v>
      </c>
    </row>
    <row r="5" spans="1:5">
      <c r="A5">
        <v>2</v>
      </c>
      <c r="B5">
        <v>1</v>
      </c>
      <c r="C5">
        <f>100-(B5/$A$5*100)</f>
        <v>50</v>
      </c>
      <c r="D5">
        <v>0</v>
      </c>
      <c r="E5">
        <f>100-(D5/$A$5*100)</f>
        <v>100</v>
      </c>
    </row>
    <row r="6" spans="1:5">
      <c r="A6">
        <v>3</v>
      </c>
      <c r="B6" s="44">
        <v>2</v>
      </c>
      <c r="C6" s="44">
        <f>100-(B6/$A$6*100)</f>
        <v>33.333333333333343</v>
      </c>
      <c r="D6" s="44">
        <v>1</v>
      </c>
      <c r="E6" s="44">
        <f>100-(D6/$A$6*100)</f>
        <v>66.666666666666671</v>
      </c>
    </row>
    <row r="7" spans="1:5">
      <c r="A7">
        <v>4</v>
      </c>
      <c r="B7">
        <v>3</v>
      </c>
      <c r="C7">
        <f>100-(B7/$A$7*100)</f>
        <v>25</v>
      </c>
      <c r="D7">
        <v>2</v>
      </c>
      <c r="E7">
        <f>100-(D7/$A$7*100)</f>
        <v>50</v>
      </c>
    </row>
    <row r="8" spans="1:5">
      <c r="A8">
        <v>5</v>
      </c>
      <c r="B8">
        <v>4</v>
      </c>
      <c r="C8">
        <f>100-(B8/$A$8*100)</f>
        <v>20</v>
      </c>
      <c r="D8">
        <v>3</v>
      </c>
      <c r="E8">
        <f>100-(D8/$A$8*100)</f>
        <v>40</v>
      </c>
    </row>
    <row r="9" spans="1:5">
      <c r="A9">
        <v>6</v>
      </c>
      <c r="B9" s="43">
        <v>5</v>
      </c>
      <c r="C9" s="43">
        <f>100-(B9/$A$9*100)</f>
        <v>16.666666666666657</v>
      </c>
      <c r="D9" s="44">
        <v>4</v>
      </c>
      <c r="E9" s="44">
        <f>100-(D9/$A$9*100)</f>
        <v>33.333333333333343</v>
      </c>
    </row>
    <row r="10" spans="1:5">
      <c r="A10">
        <v>7</v>
      </c>
      <c r="B10">
        <v>6</v>
      </c>
      <c r="C10">
        <f>100-(B10/$A$10*100)</f>
        <v>14.285714285714292</v>
      </c>
      <c r="D10">
        <v>5</v>
      </c>
      <c r="E10">
        <f>100-(D10/$A$10*100)</f>
        <v>28.571428571428569</v>
      </c>
    </row>
    <row r="11" spans="1:5">
      <c r="A11">
        <v>8</v>
      </c>
      <c r="B11">
        <v>7</v>
      </c>
      <c r="C11">
        <f>100-(B11/$A$11*100)</f>
        <v>12.5</v>
      </c>
      <c r="D11">
        <v>6</v>
      </c>
      <c r="E11">
        <f>100-(D11/$A$11*100)</f>
        <v>25</v>
      </c>
    </row>
    <row r="12" spans="1:5">
      <c r="A12" s="47">
        <v>9</v>
      </c>
      <c r="B12">
        <v>8</v>
      </c>
      <c r="C12">
        <f>100-(B12/$A$12*100)</f>
        <v>11.111111111111114</v>
      </c>
      <c r="D12" s="47">
        <v>7</v>
      </c>
      <c r="E12" s="46">
        <f>100-(D12/$A$12*100)</f>
        <v>22.222222222222214</v>
      </c>
    </row>
    <row r="13" spans="1:5">
      <c r="A13">
        <v>10</v>
      </c>
      <c r="B13">
        <v>9</v>
      </c>
      <c r="C13">
        <f>100-(B13/$A$13*100)</f>
        <v>10</v>
      </c>
      <c r="D13">
        <v>8</v>
      </c>
      <c r="E13">
        <f>100-(D13/$A$13*100)</f>
        <v>20</v>
      </c>
    </row>
    <row r="14" spans="1:5">
      <c r="A14">
        <v>11</v>
      </c>
      <c r="B14">
        <v>10</v>
      </c>
      <c r="C14">
        <f>100-(B14/$A$14*100)</f>
        <v>9.0909090909090935</v>
      </c>
      <c r="D14" s="43">
        <v>9</v>
      </c>
      <c r="E14" s="43">
        <f>100-(D14/$A$14*100)</f>
        <v>18.181818181818173</v>
      </c>
    </row>
    <row r="15" spans="1:5">
      <c r="A15">
        <v>12</v>
      </c>
      <c r="B15">
        <v>11</v>
      </c>
      <c r="C15">
        <f>100-(B15/$A$15*100)</f>
        <v>8.3333333333333428</v>
      </c>
      <c r="D15" s="43">
        <v>10</v>
      </c>
      <c r="E15" s="43">
        <f>100-(D15/$A$15*100)</f>
        <v>16.666666666666657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" sqref="A2:E23"/>
    </sheetView>
  </sheetViews>
  <sheetFormatPr defaultRowHeight="12.75"/>
  <cols>
    <col min="1" max="1" width="65.85546875" customWidth="1"/>
    <col min="2" max="2" width="0.140625" customWidth="1"/>
    <col min="3" max="3" width="23" customWidth="1"/>
    <col min="4" max="4" width="22.140625" customWidth="1"/>
    <col min="5" max="5" width="16.28515625" customWidth="1"/>
  </cols>
  <sheetData>
    <row r="2" spans="1:5">
      <c r="A2" s="7" t="s">
        <v>116</v>
      </c>
      <c r="C2" s="7" t="s">
        <v>117</v>
      </c>
      <c r="D2" s="7" t="s">
        <v>118</v>
      </c>
      <c r="E2" s="7" t="s">
        <v>119</v>
      </c>
    </row>
    <row r="3" spans="1:5" ht="13.5" thickBot="1"/>
    <row r="4" spans="1:5" ht="13.5" thickTop="1">
      <c r="A4" s="213" t="s">
        <v>98</v>
      </c>
      <c r="B4" s="214"/>
      <c r="C4" s="7" t="s">
        <v>120</v>
      </c>
      <c r="D4" s="7" t="s">
        <v>124</v>
      </c>
      <c r="E4" s="7" t="s">
        <v>122</v>
      </c>
    </row>
    <row r="5" spans="1:5" ht="24.75" customHeight="1">
      <c r="A5" s="215" t="s">
        <v>99</v>
      </c>
      <c r="B5" s="216"/>
      <c r="C5" s="7" t="s">
        <v>121</v>
      </c>
      <c r="D5" s="7" t="s">
        <v>125</v>
      </c>
      <c r="E5" s="7" t="s">
        <v>121</v>
      </c>
    </row>
    <row r="6" spans="1:5">
      <c r="A6" s="215" t="s">
        <v>100</v>
      </c>
      <c r="B6" s="216"/>
      <c r="C6" s="7" t="s">
        <v>122</v>
      </c>
      <c r="D6" s="7" t="s">
        <v>124</v>
      </c>
      <c r="E6" s="7" t="s">
        <v>122</v>
      </c>
    </row>
    <row r="7" spans="1:5">
      <c r="A7" s="215" t="s">
        <v>101</v>
      </c>
      <c r="B7" s="216"/>
      <c r="C7" s="7" t="s">
        <v>123</v>
      </c>
      <c r="D7" s="7" t="s">
        <v>126</v>
      </c>
      <c r="E7" s="7" t="s">
        <v>123</v>
      </c>
    </row>
    <row r="8" spans="1:5">
      <c r="A8" s="217" t="s">
        <v>102</v>
      </c>
      <c r="B8" s="218"/>
      <c r="C8" s="7" t="s">
        <v>120</v>
      </c>
      <c r="D8" s="7" t="s">
        <v>124</v>
      </c>
      <c r="E8" s="7" t="s">
        <v>122</v>
      </c>
    </row>
    <row r="9" spans="1:5">
      <c r="A9" s="217" t="s">
        <v>103</v>
      </c>
      <c r="B9" s="218"/>
      <c r="C9" s="7" t="s">
        <v>128</v>
      </c>
      <c r="D9" s="7" t="s">
        <v>127</v>
      </c>
      <c r="E9" s="7" t="s">
        <v>128</v>
      </c>
    </row>
    <row r="10" spans="1:5">
      <c r="A10" s="215" t="s">
        <v>106</v>
      </c>
      <c r="B10" s="216"/>
      <c r="C10" s="7" t="s">
        <v>144</v>
      </c>
      <c r="D10" s="7" t="s">
        <v>129</v>
      </c>
      <c r="E10" s="7" t="s">
        <v>145</v>
      </c>
    </row>
    <row r="11" spans="1:5">
      <c r="A11" s="217" t="s">
        <v>104</v>
      </c>
      <c r="B11" s="218"/>
      <c r="C11" s="7" t="s">
        <v>135</v>
      </c>
      <c r="D11" s="7" t="s">
        <v>130</v>
      </c>
      <c r="E11" s="7" t="s">
        <v>146</v>
      </c>
    </row>
    <row r="12" spans="1:5">
      <c r="A12" s="215" t="s">
        <v>105</v>
      </c>
      <c r="B12" s="216"/>
      <c r="C12" s="7" t="s">
        <v>134</v>
      </c>
      <c r="D12" s="7" t="s">
        <v>147</v>
      </c>
      <c r="E12" s="7" t="s">
        <v>131</v>
      </c>
    </row>
    <row r="13" spans="1:5">
      <c r="A13" s="215" t="s">
        <v>107</v>
      </c>
      <c r="B13" s="216"/>
      <c r="C13" s="7" t="s">
        <v>132</v>
      </c>
      <c r="D13" s="7" t="s">
        <v>133</v>
      </c>
      <c r="E13" s="7" t="s">
        <v>132</v>
      </c>
    </row>
    <row r="14" spans="1:5">
      <c r="A14" s="215" t="s">
        <v>108</v>
      </c>
      <c r="B14" s="216"/>
      <c r="C14" s="7" t="s">
        <v>128</v>
      </c>
      <c r="D14" s="7" t="s">
        <v>136</v>
      </c>
      <c r="E14" s="7" t="s">
        <v>128</v>
      </c>
    </row>
    <row r="15" spans="1:5">
      <c r="A15" s="219" t="s">
        <v>109</v>
      </c>
      <c r="B15" s="220"/>
      <c r="C15" s="7" t="s">
        <v>143</v>
      </c>
      <c r="D15" s="7" t="s">
        <v>133</v>
      </c>
      <c r="E15" s="7" t="s">
        <v>146</v>
      </c>
    </row>
    <row r="16" spans="1:5">
      <c r="A16" s="217" t="s">
        <v>110</v>
      </c>
      <c r="B16" s="218"/>
      <c r="C16" s="7" t="s">
        <v>128</v>
      </c>
      <c r="D16" s="7" t="s">
        <v>136</v>
      </c>
      <c r="E16" s="7" t="s">
        <v>128</v>
      </c>
    </row>
    <row r="17" spans="1:5">
      <c r="A17" s="215" t="s">
        <v>111</v>
      </c>
      <c r="B17" s="216"/>
      <c r="C17" s="7" t="s">
        <v>128</v>
      </c>
      <c r="D17" s="7" t="s">
        <v>136</v>
      </c>
      <c r="E17" s="7" t="s">
        <v>128</v>
      </c>
    </row>
    <row r="18" spans="1:5">
      <c r="A18" s="215" t="s">
        <v>112</v>
      </c>
      <c r="B18" s="216"/>
      <c r="C18" s="7" t="s">
        <v>142</v>
      </c>
      <c r="D18" s="7" t="s">
        <v>136</v>
      </c>
      <c r="E18" s="7" t="s">
        <v>148</v>
      </c>
    </row>
    <row r="19" spans="1:5">
      <c r="A19" s="215" t="s">
        <v>113</v>
      </c>
      <c r="B19" s="216"/>
      <c r="C19" s="7" t="s">
        <v>132</v>
      </c>
      <c r="D19" s="7" t="s">
        <v>137</v>
      </c>
      <c r="E19" s="7" t="s">
        <v>149</v>
      </c>
    </row>
    <row r="20" spans="1:5">
      <c r="A20" s="219" t="s">
        <v>114</v>
      </c>
      <c r="B20" s="220"/>
      <c r="C20" s="7" t="s">
        <v>141</v>
      </c>
      <c r="D20" s="7" t="s">
        <v>138</v>
      </c>
      <c r="E20" s="7" t="s">
        <v>141</v>
      </c>
    </row>
    <row r="21" spans="1:5">
      <c r="A21" s="221" t="s">
        <v>115</v>
      </c>
      <c r="B21" s="222"/>
      <c r="C21" s="7" t="s">
        <v>140</v>
      </c>
      <c r="D21" s="7" t="s">
        <v>139</v>
      </c>
      <c r="E21" s="7" t="s">
        <v>140</v>
      </c>
    </row>
  </sheetData>
  <mergeCells count="18">
    <mergeCell ref="A19:B19"/>
    <mergeCell ref="A20:B20"/>
    <mergeCell ref="A21:B21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SKP</vt:lpstr>
      <vt:lpstr>PENGUKURAN</vt:lpstr>
      <vt:lpstr>PENILAIAN</vt:lpstr>
      <vt:lpstr>Sheet1</vt:lpstr>
      <vt:lpstr>Sheet2</vt:lpstr>
      <vt:lpstr>PENGUKURAN!Print_Area</vt:lpstr>
      <vt:lpstr>PENILAIAN!Print_Area</vt:lpstr>
      <vt:lpstr>SKP!Print_Area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Wiyatalnt4</cp:lastModifiedBy>
  <cp:lastPrinted>2014-09-17T07:38:42Z</cp:lastPrinted>
  <dcterms:created xsi:type="dcterms:W3CDTF">2010-10-07T03:41:24Z</dcterms:created>
  <dcterms:modified xsi:type="dcterms:W3CDTF">2014-09-17T07:38:46Z</dcterms:modified>
</cp:coreProperties>
</file>