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50" yWindow="240" windowWidth="9570" windowHeight="8535" tabRatio="364" activeTab="1"/>
  </bookViews>
  <sheets>
    <sheet name="SKP" sheetId="1" r:id="rId1"/>
    <sheet name="PENGUKURAN" sheetId="2" r:id="rId2"/>
    <sheet name="PENILAIAN" sheetId="3" r:id="rId3"/>
    <sheet name="Sheet1" sheetId="4" r:id="rId4"/>
    <sheet name="Sheet2" sheetId="5" r:id="rId5"/>
  </sheets>
  <definedNames>
    <definedName name="_xlnm.Print_Area" localSheetId="1">PENGUKURAN!$A$1:$R$41</definedName>
    <definedName name="_xlnm.Print_Area" localSheetId="2">PENILAIAN!$A$1:$U$55</definedName>
    <definedName name="_xlnm.Print_Area" localSheetId="0">SKP!$A$1:$M$40</definedName>
  </definedNames>
  <calcPr calcId="144525"/>
</workbook>
</file>

<file path=xl/calcChain.xml><?xml version="1.0" encoding="utf-8"?>
<calcChain xmlns="http://schemas.openxmlformats.org/spreadsheetml/2006/main">
  <c r="C9" i="2" l="1"/>
  <c r="D9" i="2"/>
  <c r="E9" i="2"/>
  <c r="F9" i="2"/>
  <c r="G9" i="2"/>
  <c r="H9" i="2"/>
  <c r="I9" i="2"/>
  <c r="C10" i="2"/>
  <c r="D10" i="2"/>
  <c r="E10" i="2"/>
  <c r="F10" i="2"/>
  <c r="G10" i="2"/>
  <c r="H10" i="2"/>
  <c r="I10" i="2"/>
  <c r="C11" i="2"/>
  <c r="D11" i="2"/>
  <c r="E11" i="2"/>
  <c r="F11" i="2"/>
  <c r="G11" i="2"/>
  <c r="H11" i="2"/>
  <c r="I11" i="2"/>
  <c r="C12" i="2"/>
  <c r="D12" i="2"/>
  <c r="E12" i="2"/>
  <c r="F12" i="2"/>
  <c r="G12" i="2"/>
  <c r="H12" i="2"/>
  <c r="I12" i="2"/>
  <c r="C13" i="2"/>
  <c r="D13" i="2"/>
  <c r="E13" i="2"/>
  <c r="F13" i="2"/>
  <c r="G13" i="2"/>
  <c r="H13" i="2"/>
  <c r="I13" i="2"/>
  <c r="C14" i="2"/>
  <c r="D14" i="2"/>
  <c r="E14" i="2"/>
  <c r="F14" i="2"/>
  <c r="G14" i="2"/>
  <c r="H14" i="2"/>
  <c r="I14" i="2"/>
  <c r="H8" i="2"/>
  <c r="G8" i="2"/>
  <c r="F8" i="2"/>
  <c r="E8" i="2"/>
  <c r="D8" i="2"/>
  <c r="G9" i="3" l="1"/>
  <c r="G8" i="3"/>
  <c r="G7" i="3"/>
  <c r="G6" i="3"/>
  <c r="G5" i="3"/>
  <c r="G4" i="3"/>
  <c r="F10" i="3"/>
  <c r="F11" i="3" s="1"/>
  <c r="G11" i="3" s="1"/>
  <c r="X20" i="2"/>
  <c r="AB20" i="2" s="1"/>
  <c r="AF20" i="2"/>
  <c r="AK20" i="2"/>
  <c r="AN20" i="2" s="1"/>
  <c r="J12" i="2"/>
  <c r="T20" i="2"/>
  <c r="Z20" i="2"/>
  <c r="AC20" i="2"/>
  <c r="AD20" i="2"/>
  <c r="AE20" i="2"/>
  <c r="AL20" i="2"/>
  <c r="AF25" i="2"/>
  <c r="X25" i="2"/>
  <c r="AB25" i="2"/>
  <c r="W25" i="2"/>
  <c r="AA25" i="2" s="1"/>
  <c r="Z25" i="2"/>
  <c r="Y25" i="2"/>
  <c r="AF24" i="2"/>
  <c r="AK24" i="2"/>
  <c r="AN24" i="2" s="1"/>
  <c r="Z24" i="2"/>
  <c r="Y24" i="2"/>
  <c r="X23" i="2"/>
  <c r="AB23" i="2" s="1"/>
  <c r="AL23" i="2"/>
  <c r="AC23" i="2"/>
  <c r="AD23" i="2"/>
  <c r="AK23" i="2"/>
  <c r="Z23" i="2"/>
  <c r="AL22" i="2"/>
  <c r="Z22" i="2"/>
  <c r="T22" i="2"/>
  <c r="Y22" i="2"/>
  <c r="AF21" i="2"/>
  <c r="AD21" i="2"/>
  <c r="W21" i="2"/>
  <c r="AA21" i="2" s="1"/>
  <c r="Z21" i="2"/>
  <c r="T21" i="2"/>
  <c r="AD9" i="2"/>
  <c r="J11" i="2"/>
  <c r="J13" i="2"/>
  <c r="J14" i="2"/>
  <c r="AE11" i="2"/>
  <c r="AF13" i="2"/>
  <c r="AE13" i="2"/>
  <c r="X14" i="2"/>
  <c r="AL14" i="2"/>
  <c r="AF16" i="2"/>
  <c r="X17" i="2"/>
  <c r="AB17" i="2"/>
  <c r="AE17" i="2"/>
  <c r="AL18" i="2"/>
  <c r="X19" i="2"/>
  <c r="AB19" i="2" s="1"/>
  <c r="AF19" i="2"/>
  <c r="AD11" i="2"/>
  <c r="AC12" i="2"/>
  <c r="W12" i="2"/>
  <c r="AK13" i="2"/>
  <c r="AN13" i="2" s="1"/>
  <c r="AK14" i="2"/>
  <c r="W14" i="2"/>
  <c r="AD15" i="2"/>
  <c r="AC15" i="2"/>
  <c r="W16" i="2"/>
  <c r="AC17" i="2"/>
  <c r="W17" i="2"/>
  <c r="AA17" i="2" s="1"/>
  <c r="W18" i="2"/>
  <c r="AA18" i="2" s="1"/>
  <c r="AC18" i="2"/>
  <c r="Z11" i="2"/>
  <c r="Z12" i="2"/>
  <c r="Z13" i="2"/>
  <c r="Z14" i="2"/>
  <c r="Z15" i="2"/>
  <c r="Z16" i="2"/>
  <c r="Z17" i="2"/>
  <c r="Z18" i="2"/>
  <c r="Z19" i="2"/>
  <c r="Y11" i="2"/>
  <c r="T12" i="2"/>
  <c r="T13" i="2"/>
  <c r="T14" i="2"/>
  <c r="T15" i="2"/>
  <c r="Y16" i="2"/>
  <c r="Y18" i="2"/>
  <c r="X31" i="2" s="1"/>
  <c r="Y19" i="2"/>
  <c r="B11" i="2"/>
  <c r="B12" i="2"/>
  <c r="B13" i="2"/>
  <c r="B14" i="2"/>
  <c r="A9" i="2"/>
  <c r="A10" i="2" s="1"/>
  <c r="A11" i="2" s="1"/>
  <c r="A12" i="2" s="1"/>
  <c r="A13" i="2"/>
  <c r="A14" i="2" s="1"/>
  <c r="E15" i="4"/>
  <c r="E14" i="4"/>
  <c r="E13" i="4"/>
  <c r="E12" i="4"/>
  <c r="E11" i="4"/>
  <c r="E10" i="4"/>
  <c r="E9" i="4"/>
  <c r="E8" i="4"/>
  <c r="E7" i="4"/>
  <c r="E6" i="4"/>
  <c r="E5" i="4"/>
  <c r="E4" i="4"/>
  <c r="C15" i="4"/>
  <c r="C14" i="4"/>
  <c r="C13" i="4"/>
  <c r="C12" i="4"/>
  <c r="C11" i="4"/>
  <c r="C10" i="4"/>
  <c r="C9" i="4"/>
  <c r="C8" i="4"/>
  <c r="C7" i="4"/>
  <c r="C6" i="4"/>
  <c r="C5" i="4"/>
  <c r="C4" i="4"/>
  <c r="AD8" i="2"/>
  <c r="Y9" i="2"/>
  <c r="T9" i="2"/>
  <c r="Y10" i="2"/>
  <c r="T8" i="2"/>
  <c r="J9" i="2"/>
  <c r="E53" i="3"/>
  <c r="E52" i="3"/>
  <c r="P48" i="3"/>
  <c r="P47" i="3"/>
  <c r="P46" i="3"/>
  <c r="P45" i="3"/>
  <c r="P44" i="3"/>
  <c r="P42" i="3"/>
  <c r="P41" i="3"/>
  <c r="P40" i="3"/>
  <c r="P39" i="3"/>
  <c r="P38" i="3"/>
  <c r="C48" i="3"/>
  <c r="C47" i="3"/>
  <c r="E43" i="3"/>
  <c r="E42" i="3"/>
  <c r="H39" i="1"/>
  <c r="H40" i="1"/>
  <c r="B40" i="1"/>
  <c r="M41" i="2" s="1"/>
  <c r="B39" i="1"/>
  <c r="M40" i="2"/>
  <c r="I8" i="2"/>
  <c r="AE8" i="2"/>
  <c r="B9" i="2"/>
  <c r="B10" i="2"/>
  <c r="Z9" i="2"/>
  <c r="AL9" i="2"/>
  <c r="Z10" i="2"/>
  <c r="AC10" i="2"/>
  <c r="AE10" i="2"/>
  <c r="Z8" i="2"/>
  <c r="C8" i="2"/>
  <c r="J8" i="2"/>
  <c r="B8" i="2"/>
  <c r="J10" i="2"/>
  <c r="AD17" i="2"/>
  <c r="X11" i="2"/>
  <c r="AB11" i="2"/>
  <c r="AL11" i="2"/>
  <c r="AC9" i="2"/>
  <c r="AF8" i="2"/>
  <c r="AB14" i="2"/>
  <c r="AL16" i="2"/>
  <c r="AD13" i="2"/>
  <c r="X9" i="2"/>
  <c r="AB9" i="2"/>
  <c r="Y8" i="2"/>
  <c r="AC8" i="2"/>
  <c r="W8" i="2"/>
  <c r="AA8" i="2" s="1"/>
  <c r="AK8" i="2"/>
  <c r="AK18" i="2"/>
  <c r="AM18" i="2" s="1"/>
  <c r="AE14" i="2"/>
  <c r="AF14" i="2"/>
  <c r="AE24" i="2"/>
  <c r="AK9" i="2"/>
  <c r="AN9" i="2" s="1"/>
  <c r="W9" i="2"/>
  <c r="AK25" i="2"/>
  <c r="AF11" i="2"/>
  <c r="AL21" i="2"/>
  <c r="AE25" i="2"/>
  <c r="AL25" i="2"/>
  <c r="X8" i="2"/>
  <c r="AB8" i="2" s="1"/>
  <c r="AE19" i="2"/>
  <c r="AF17" i="2"/>
  <c r="AL8" i="2"/>
  <c r="AL10" i="2"/>
  <c r="AK17" i="2"/>
  <c r="AM17" i="2" s="1"/>
  <c r="AF10" i="2"/>
  <c r="X10" i="2"/>
  <c r="AB10" i="2"/>
  <c r="AE9" i="2"/>
  <c r="W22" i="2"/>
  <c r="AF9" i="2"/>
  <c r="AG25" i="2"/>
  <c r="U25" i="2" s="1"/>
  <c r="AD24" i="2"/>
  <c r="AD18" i="2"/>
  <c r="W11" i="2"/>
  <c r="X22" i="2"/>
  <c r="AB22" i="2"/>
  <c r="AL17" i="2"/>
  <c r="X18" i="2"/>
  <c r="AB18" i="2"/>
  <c r="AL24" i="2"/>
  <c r="T11" i="2"/>
  <c r="X13" i="2"/>
  <c r="AB13" i="2"/>
  <c r="AL12" i="2"/>
  <c r="AE22" i="2"/>
  <c r="AE23" i="2"/>
  <c r="X21" i="2"/>
  <c r="AB21" i="2" s="1"/>
  <c r="AE21" i="2"/>
  <c r="AE18" i="2"/>
  <c r="X16" i="2"/>
  <c r="AB16" i="2"/>
  <c r="AF22" i="2"/>
  <c r="X24" i="2"/>
  <c r="AB24" i="2" s="1"/>
  <c r="AE16" i="2"/>
  <c r="AF18" i="2"/>
  <c r="AC24" i="2"/>
  <c r="W24" i="2"/>
  <c r="AA24" i="2" s="1"/>
  <c r="W23" i="2"/>
  <c r="AC21" i="2"/>
  <c r="W15" i="2"/>
  <c r="AA15" i="2" s="1"/>
  <c r="AK15" i="2"/>
  <c r="AN15" i="2" s="1"/>
  <c r="W13" i="2"/>
  <c r="AC13" i="2"/>
  <c r="AK11" i="2"/>
  <c r="AM11" i="2" s="1"/>
  <c r="AC11" i="2"/>
  <c r="T10" i="2"/>
  <c r="T25" i="2"/>
  <c r="T24" i="2"/>
  <c r="T16" i="2"/>
  <c r="AG24" i="2"/>
  <c r="U24" i="2" s="1"/>
  <c r="AM8" i="2" l="1"/>
  <c r="AG8" i="2"/>
  <c r="Q8" i="2" s="1"/>
  <c r="R8" i="2" s="1"/>
  <c r="U8" i="2" s="1"/>
  <c r="AM9" i="2"/>
  <c r="AO9" i="2" s="1"/>
  <c r="AD10" i="2"/>
  <c r="Y13" i="2"/>
  <c r="AD14" i="2"/>
  <c r="AC14" i="2"/>
  <c r="AA14" i="2" s="1"/>
  <c r="AN8" i="2"/>
  <c r="AA13" i="2"/>
  <c r="AG13" i="2" s="1"/>
  <c r="Q13" i="2" s="1"/>
  <c r="R13" i="2" s="1"/>
  <c r="U13" i="2" s="1"/>
  <c r="Y12" i="2"/>
  <c r="W10" i="2"/>
  <c r="AA10" i="2" s="1"/>
  <c r="AK10" i="2"/>
  <c r="AM10" i="2" s="1"/>
  <c r="Y14" i="2"/>
  <c r="AA9" i="2"/>
  <c r="AG9" i="2" s="1"/>
  <c r="Q9" i="2" s="1"/>
  <c r="R9" i="2" s="1"/>
  <c r="U9" i="2" s="1"/>
  <c r="AN11" i="2"/>
  <c r="AO11" i="2" s="1"/>
  <c r="Y15" i="2"/>
  <c r="AN14" i="2"/>
  <c r="AG18" i="2"/>
  <c r="U18" i="2" s="1"/>
  <c r="AM25" i="2"/>
  <c r="AK21" i="2"/>
  <c r="AM21" i="2" s="1"/>
  <c r="T19" i="2"/>
  <c r="AN18" i="2"/>
  <c r="AO18" i="2" s="1"/>
  <c r="AM24" i="2"/>
  <c r="AO24" i="2" s="1"/>
  <c r="Y20" i="2"/>
  <c r="AN25" i="2"/>
  <c r="Y21" i="2"/>
  <c r="AG21" i="2" s="1"/>
  <c r="U21" i="2" s="1"/>
  <c r="AC25" i="2"/>
  <c r="AG10" i="2"/>
  <c r="Q10" i="2" s="1"/>
  <c r="R10" i="2" s="1"/>
  <c r="U10" i="2" s="1"/>
  <c r="AA22" i="2"/>
  <c r="AG22" i="2" s="1"/>
  <c r="U22" i="2" s="1"/>
  <c r="Y17" i="2"/>
  <c r="AG17" i="2" s="1"/>
  <c r="U17" i="2" s="1"/>
  <c r="T17" i="2"/>
  <c r="AC22" i="2"/>
  <c r="AD22" i="2"/>
  <c r="AM14" i="2"/>
  <c r="AM20" i="2"/>
  <c r="AO20" i="2" s="1"/>
  <c r="AN17" i="2"/>
  <c r="AO17" i="2" s="1"/>
  <c r="AC19" i="2"/>
  <c r="AD19" i="2"/>
  <c r="AK19" i="2"/>
  <c r="W19" i="2"/>
  <c r="AA19" i="2" s="1"/>
  <c r="X15" i="2"/>
  <c r="AB15" i="2" s="1"/>
  <c r="AF15" i="2"/>
  <c r="F12" i="3"/>
  <c r="I12" i="3" s="1"/>
  <c r="AK22" i="2"/>
  <c r="AA11" i="2"/>
  <c r="AG11" i="2" s="1"/>
  <c r="Q11" i="2" s="1"/>
  <c r="R11" i="2" s="1"/>
  <c r="U11" i="2" s="1"/>
  <c r="AO25" i="2"/>
  <c r="AA23" i="2"/>
  <c r="AE15" i="2"/>
  <c r="AL15" i="2"/>
  <c r="AM15" i="2" s="1"/>
  <c r="AO15" i="2" s="1"/>
  <c r="AG19" i="2"/>
  <c r="U19" i="2" s="1"/>
  <c r="AC16" i="2"/>
  <c r="AA16" i="2" s="1"/>
  <c r="AG16" i="2" s="1"/>
  <c r="U16" i="2" s="1"/>
  <c r="AD16" i="2"/>
  <c r="AK16" i="2"/>
  <c r="AA12" i="2"/>
  <c r="X12" i="2"/>
  <c r="AB12" i="2" s="1"/>
  <c r="AE12" i="2"/>
  <c r="AF12" i="2"/>
  <c r="T23" i="2"/>
  <c r="Y23" i="2"/>
  <c r="AG23" i="2" s="1"/>
  <c r="U23" i="2" s="1"/>
  <c r="AM23" i="2"/>
  <c r="AN23" i="2"/>
  <c r="W20" i="2"/>
  <c r="AA20" i="2" s="1"/>
  <c r="AG20" i="2" s="1"/>
  <c r="U20" i="2" s="1"/>
  <c r="AD12" i="2"/>
  <c r="AL13" i="2"/>
  <c r="AM13" i="2" s="1"/>
  <c r="AO13" i="2" s="1"/>
  <c r="T18" i="2"/>
  <c r="AL19" i="2"/>
  <c r="AD25" i="2"/>
  <c r="AF23" i="2"/>
  <c r="AK12" i="2"/>
  <c r="AN10" i="2" l="1"/>
  <c r="AO10" i="2" s="1"/>
  <c r="AO8" i="2"/>
  <c r="AG12" i="2"/>
  <c r="Q12" i="2" s="1"/>
  <c r="R12" i="2" s="1"/>
  <c r="U12" i="2" s="1"/>
  <c r="AG14" i="2"/>
  <c r="Q14" i="2" s="1"/>
  <c r="R14" i="2" s="1"/>
  <c r="U14" i="2" s="1"/>
  <c r="AO14" i="2"/>
  <c r="AG15" i="2"/>
  <c r="U15" i="2" s="1"/>
  <c r="AO23" i="2"/>
  <c r="T33" i="2"/>
  <c r="AN21" i="2"/>
  <c r="AO21" i="2" s="1"/>
  <c r="AN22" i="2"/>
  <c r="AM22" i="2"/>
  <c r="AN16" i="2"/>
  <c r="AM16" i="2"/>
  <c r="AN19" i="2"/>
  <c r="AM19" i="2"/>
  <c r="AN12" i="2"/>
  <c r="AM12" i="2"/>
  <c r="AO12" i="2" l="1"/>
  <c r="AO16" i="2"/>
  <c r="R33" i="2"/>
  <c r="R34" i="2" s="1"/>
  <c r="AO19" i="2"/>
  <c r="AO22" i="2"/>
  <c r="F3" i="3" l="1"/>
  <c r="I3" i="3" s="1"/>
  <c r="I13" i="3" s="1"/>
  <c r="I14" i="3" s="1"/>
</calcChain>
</file>

<file path=xl/sharedStrings.xml><?xml version="1.0" encoding="utf-8"?>
<sst xmlns="http://schemas.openxmlformats.org/spreadsheetml/2006/main" count="276" uniqueCount="174">
  <si>
    <t>FORMULIR SASARAN KERJA</t>
  </si>
  <si>
    <t>NO</t>
  </si>
  <si>
    <t>I. PEJABAT PENILAI</t>
  </si>
  <si>
    <t>II. PEGAWAI NEGERI SIPIL YANG DINILAI</t>
  </si>
  <si>
    <t>Nama</t>
  </si>
  <si>
    <t>NIP</t>
  </si>
  <si>
    <t>Jabatan</t>
  </si>
  <si>
    <t>Unit Kerja</t>
  </si>
  <si>
    <t>Pangkat/Gol.Ruang</t>
  </si>
  <si>
    <t>TARGET</t>
  </si>
  <si>
    <t>KUAL/MUTU</t>
  </si>
  <si>
    <t>WAKTU</t>
  </si>
  <si>
    <t>BIAYA</t>
  </si>
  <si>
    <t>Pegawai Negeri Sipil Yang Dinilai</t>
  </si>
  <si>
    <t>REALISASI</t>
  </si>
  <si>
    <t>PENGHITUNGAN</t>
  </si>
  <si>
    <t>Kual/Mutu</t>
  </si>
  <si>
    <t>Waktu</t>
  </si>
  <si>
    <t>Biaya</t>
  </si>
  <si>
    <t>Nilai Capaian SKP</t>
  </si>
  <si>
    <t>PENILAIAN CAPAIAN SASARAN KERJA</t>
  </si>
  <si>
    <t>NILAI CAPAIAN SKP</t>
  </si>
  <si>
    <t>AK</t>
  </si>
  <si>
    <t>Catatan :</t>
  </si>
  <si>
    <t>* AK Bagi PNS yang memangku jabatan fungsional tertentu</t>
  </si>
  <si>
    <t>KUANT/OUTPUT</t>
  </si>
  <si>
    <t>Kuant/ Output</t>
  </si>
  <si>
    <t>Pejabat Penilai,</t>
  </si>
  <si>
    <t>III. KEGIATAN TUGAS JABATAN</t>
  </si>
  <si>
    <t>I. Kegiatan Tugas  Jabatan</t>
  </si>
  <si>
    <t>…….., 31 Desember 20…..</t>
  </si>
  <si>
    <t>Jangka Waktu Penilaian …. Januari s.d. 31 Desember 20…..</t>
  </si>
  <si>
    <t>kuantitas</t>
  </si>
  <si>
    <t>kualitas</t>
  </si>
  <si>
    <t>waktu</t>
  </si>
  <si>
    <t>biaya</t>
  </si>
  <si>
    <t>(76-((((1.76*G8-N8)/G8)*100)-100))</t>
  </si>
  <si>
    <t>(76-((((1.76*I8-P8)/I8)*100)-100))</t>
  </si>
  <si>
    <t>persen waktu</t>
  </si>
  <si>
    <t>persen biaya</t>
  </si>
  <si>
    <t>(1.76*G8-N8)/G8)*100)</t>
  </si>
  <si>
    <t>(1.76*I8-P8)/I8)*100)</t>
  </si>
  <si>
    <t>RW&lt;24</t>
  </si>
  <si>
    <t>RW&gt;24</t>
  </si>
  <si>
    <t>RB&lt;24</t>
  </si>
  <si>
    <t>RB&gt;24</t>
  </si>
  <si>
    <t>PEGAWAI NEGERI SIPIL*</t>
  </si>
  <si>
    <t>UNSUR YANG DINILAI</t>
  </si>
  <si>
    <t>Jumlah</t>
  </si>
  <si>
    <t>1. Orientasi Pelayanan</t>
  </si>
  <si>
    <t>2. Integritas</t>
  </si>
  <si>
    <t>3. Komitmen</t>
  </si>
  <si>
    <t>4. Disiplin</t>
  </si>
  <si>
    <t>5. Kerjasama</t>
  </si>
  <si>
    <t>6. Kepemimpinan</t>
  </si>
  <si>
    <t>7. Jumlah</t>
  </si>
  <si>
    <t>8. Nilai rata – rata</t>
  </si>
  <si>
    <t>NILAI PRESTASI KERJA</t>
  </si>
  <si>
    <t>5. KEBERATAN DARI PEGAWAI NEGERI</t>
  </si>
  <si>
    <t>Tanggal, ………………….</t>
  </si>
  <si>
    <t xml:space="preserve">a. Sasaran Kerja Pegawai (SKP)             </t>
  </si>
  <si>
    <t xml:space="preserve">    SIPIL YANG DINILAI  (APABILA ADA)</t>
  </si>
  <si>
    <t xml:space="preserve">     4.</t>
  </si>
  <si>
    <t>6. TANGGAPAN PEJABAT PENILAI</t>
  </si>
  <si>
    <t>7. KEPUTUSAN ATASAN PEJABAT</t>
  </si>
  <si>
    <t xml:space="preserve">    ATAS KEBERATAN</t>
  </si>
  <si>
    <t xml:space="preserve">    PENILAI ATAS KEBERATAN</t>
  </si>
  <si>
    <t>b. Perilaku Kerja</t>
  </si>
  <si>
    <t>x</t>
  </si>
  <si>
    <t>9. Nilai Perilaku Kerja</t>
  </si>
  <si>
    <t>PENILAIAN PRESTASI KERJA</t>
  </si>
  <si>
    <t>PEGAWAI NEGERI SIPIL</t>
  </si>
  <si>
    <t>JANGKA WAKTU PENILAIAN</t>
  </si>
  <si>
    <r>
      <t>a.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a m a</t>
    </r>
  </si>
  <si>
    <r>
      <t>b.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I P</t>
    </r>
  </si>
  <si>
    <r>
      <t>c.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Pangkat, Golongan ruang, TMT</t>
    </r>
  </si>
  <si>
    <r>
      <t>d.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Jabatan/Pekerjaan</t>
    </r>
  </si>
  <si>
    <r>
      <t>e.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Unit Organisasi</t>
    </r>
  </si>
  <si>
    <t>PEJABAT PENILAI</t>
  </si>
  <si>
    <t>ATASAN PEJABAT PENILAI</t>
  </si>
  <si>
    <t>BULAN</t>
  </si>
  <si>
    <t xml:space="preserve">     1.</t>
  </si>
  <si>
    <t xml:space="preserve">     2.</t>
  </si>
  <si>
    <t xml:space="preserve">     3.</t>
  </si>
  <si>
    <t>8.</t>
  </si>
  <si>
    <t>REKOMENDASI</t>
  </si>
  <si>
    <t>9. DIBUAT TANGGAL, …………..</t>
  </si>
  <si>
    <t>10.</t>
  </si>
  <si>
    <t>DITERIMA TANGGAL, …………</t>
  </si>
  <si>
    <t>PEGAWAI NEGERI SIPIL YANG DINILAI</t>
  </si>
  <si>
    <t>11.DITERIMA TANGGAL, ....................</t>
  </si>
  <si>
    <t>: Januari s/d 31 Desember 2014</t>
  </si>
  <si>
    <t>Persen Waktu</t>
  </si>
  <si>
    <t>Target</t>
  </si>
  <si>
    <t>Result</t>
  </si>
  <si>
    <t>Realisasi 2</t>
  </si>
  <si>
    <t>DAPAT DIPROMOSIKAN</t>
  </si>
  <si>
    <t>Jakarta,   Januari 2014</t>
  </si>
  <si>
    <t xml:space="preserve">II. TUGAS TAMBAHAN </t>
  </si>
  <si>
    <t xml:space="preserve"> KREATIFITAS</t>
  </si>
  <si>
    <t>INSTANSI :</t>
  </si>
  <si>
    <t>PNS YANG DINILAI</t>
  </si>
  <si>
    <t>Menyusun Rencana dan Program Kerja Subbagian Akademik</t>
  </si>
  <si>
    <t>Menghimpun dan mengkaji Peraturan Perundang-Undangan bidang Akademik, buku Pedoman Pendidikan, Tugas Akhir, PKN dan SK.mengajar</t>
  </si>
  <si>
    <t>Menyusun Program Rencana Kalender Akademik Fakultas</t>
  </si>
  <si>
    <t>Melakukan penyusunan Jadwal Perkuliahan dan Ujian Semester</t>
  </si>
  <si>
    <t>Menyusun rencana kebutuhan sarana akademik</t>
  </si>
  <si>
    <t>Menjalankan Sistem Informasi dan Administrasi akademik Universitas</t>
  </si>
  <si>
    <t>Membuat laporan bahan informasi evaluasi studi Mahasiswa</t>
  </si>
  <si>
    <t>Memantau pengurusan pelaksanaan Wisuda dan pengurusan Ijazah S-1</t>
  </si>
  <si>
    <t>Melakukan pemantauan dan Evaluasi penyelenggaraan perkuliahan dan ujian</t>
  </si>
  <si>
    <t>Membuat laporan pelaksanaan ujian semester</t>
  </si>
  <si>
    <t>Melakukan penyelenggaraan administrasi Akademik</t>
  </si>
  <si>
    <t>Menghimpun dan mengklasifikasikan data pencapaian target kurikulum</t>
  </si>
  <si>
    <t>Melakukan pemantauan administrasi perpustakaan, penerbitan jurnal Fakultas</t>
  </si>
  <si>
    <t>Melakukan pemantauan pelaksanaan penggunaan Laboratorium Fakultas</t>
  </si>
  <si>
    <t>Melakukan penyimpanan dokumen dan surat-surat dibidang pendidikan</t>
  </si>
  <si>
    <t>Menyusun laporan subbagian dan mempersiapkan penyusunan laporan bagian</t>
  </si>
  <si>
    <t>Melakukan kegiatan pertemuan ilmiah dengan program jurusan/prodi.</t>
  </si>
  <si>
    <t>Menanda tangani surat keterangan mahasiswa dan melakukan pengecekan transkrip sementara</t>
  </si>
  <si>
    <t>TUPOKSI</t>
  </si>
  <si>
    <t>KEADAAN DILAPANGAN</t>
  </si>
  <si>
    <t>DASARA PERHITUNGAN</t>
  </si>
  <si>
    <t>HASIL</t>
  </si>
  <si>
    <t>1 Kegiatan</t>
  </si>
  <si>
    <t>4 buah</t>
  </si>
  <si>
    <t>1 kegiatan</t>
  </si>
  <si>
    <t>3 kegiatan</t>
  </si>
  <si>
    <t>1 / th</t>
  </si>
  <si>
    <t>4 / th</t>
  </si>
  <si>
    <t>3 / th</t>
  </si>
  <si>
    <t>5hr x 4minggu x 12</t>
  </si>
  <si>
    <t>240 kegiatan</t>
  </si>
  <si>
    <t>1/minggux4x12</t>
  </si>
  <si>
    <t>1/smt x 2 x 5.400 mhs</t>
  </si>
  <si>
    <t>6 kegiatan</t>
  </si>
  <si>
    <t>2 laporan</t>
  </si>
  <si>
    <t>1 x 2 /th</t>
  </si>
  <si>
    <t>6 kegiatan/mhs</t>
  </si>
  <si>
    <t>2 kegiatan/mhs</t>
  </si>
  <si>
    <t>5 x 4 mngg x12</t>
  </si>
  <si>
    <t>2 x 1 tahun</t>
  </si>
  <si>
    <t>1 x 12 bulan</t>
  </si>
  <si>
    <t>60 mhs/hrx 5x 4 x 12</t>
  </si>
  <si>
    <t>14.400 berkas</t>
  </si>
  <si>
    <t>12 kegiatan</t>
  </si>
  <si>
    <t>240 dokumen</t>
  </si>
  <si>
    <t>2 kegiatan</t>
  </si>
  <si>
    <t>5.400 mhs dan 155 dosen</t>
  </si>
  <si>
    <t>192 kegiatan/mhs</t>
  </si>
  <si>
    <t xml:space="preserve">2 kegiatan </t>
  </si>
  <si>
    <t>5 hrx4mnggx50 mhs/th</t>
  </si>
  <si>
    <t>240 berkas</t>
  </si>
  <si>
    <t>2 buah laporan</t>
  </si>
  <si>
    <t>bln</t>
  </si>
  <si>
    <t xml:space="preserve"> </t>
  </si>
  <si>
    <t>2 Januari 2014 s/d 31 Desember 2014</t>
  </si>
  <si>
    <t>UNIVERSITAS BRAWIJAYA</t>
  </si>
  <si>
    <t>KABIRO ADMINISTRASI UMUM DAN KEPEGAWAIAN</t>
  </si>
  <si>
    <t>PEMBANTU REKTOR II</t>
  </si>
  <si>
    <t>PEMBINA UTAMA MUDA/GOL. IV/c</t>
  </si>
  <si>
    <t>Menetapkan  Rencana dan Program Kerja Biro Administrasi Umum</t>
  </si>
  <si>
    <t>Menetapkan strategi  pelayanan administrasi umum dan sumber daya manusia</t>
  </si>
  <si>
    <t>Menyelenggarakan pelayanan dibidang Tata Usaha dan Kearsipan</t>
  </si>
  <si>
    <t xml:space="preserve">Menyelenggarakan pelayanan dibidang Hukum, Organisasi dan Ketatalaksanaan </t>
  </si>
  <si>
    <t>Menyelenggarakan pelayanan dibidang Pengembangan dan evaluasi Sumber daya manusia</t>
  </si>
  <si>
    <t>Menyelenggarakan pelayanan dibidang administtrasi aset, logistik dan kerumahtanggaan</t>
  </si>
  <si>
    <t xml:space="preserve">Menyusun laporan Tahunan Biro Administrasi Umum </t>
  </si>
  <si>
    <t>PEMBINA UTAMA MADYA/IV/d</t>
  </si>
  <si>
    <t>dokumen</t>
  </si>
  <si>
    <t>layanan</t>
  </si>
  <si>
    <t>REKTOR</t>
  </si>
  <si>
    <t>PEMBINA UTAMA/GOL. IV/e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</si>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</sst>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0.0000"/>
  </numFmts>
  <fonts count="30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ntique Olive Compact"/>
      <family val="2"/>
    </font>
    <font>
      <sz val="7"/>
      <name val="Arial"/>
      <family val="2"/>
    </font>
    <font>
      <b/>
      <sz val="12"/>
      <name val="Antique Olive Compact"/>
    </font>
    <font>
      <sz val="10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sz val="8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b/>
      <u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rgb="FF000000"/>
      <name val="Arial Narrow"/>
      <family val="2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10" fillId="0" borderId="0" xfId="0" quotePrefix="1" applyFont="1"/>
    <xf numFmtId="0" fontId="10" fillId="0" borderId="0" xfId="0" applyFont="1"/>
    <xf numFmtId="41" fontId="4" fillId="0" borderId="0" xfId="0" applyNumberFormat="1" applyFont="1" applyAlignment="1">
      <alignment vertical="center"/>
    </xf>
    <xf numFmtId="165" fontId="4" fillId="0" borderId="0" xfId="0" quotePrefix="1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4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0" fillId="0" borderId="0" xfId="0" applyAlignment="1"/>
    <xf numFmtId="0" fontId="14" fillId="0" borderId="4" xfId="0" applyFont="1" applyBorder="1" applyAlignment="1">
      <alignment horizontal="right" vertical="top" wrapText="1"/>
    </xf>
    <xf numFmtId="0" fontId="0" fillId="0" borderId="4" xfId="0" applyBorder="1"/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164" fontId="16" fillId="0" borderId="6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vertical="center"/>
    </xf>
    <xf numFmtId="0" fontId="15" fillId="0" borderId="0" xfId="0" applyFont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18" fillId="0" borderId="0" xfId="0" applyFont="1" applyBorder="1" applyAlignment="1">
      <alignment horizontal="left" vertical="center"/>
    </xf>
    <xf numFmtId="0" fontId="18" fillId="0" borderId="0" xfId="0" applyFont="1" applyBorder="1"/>
    <xf numFmtId="0" fontId="18" fillId="0" borderId="0" xfId="0" applyFont="1"/>
    <xf numFmtId="0" fontId="16" fillId="0" borderId="4" xfId="0" applyFont="1" applyBorder="1" applyAlignment="1">
      <alignment horizontal="left" indent="1"/>
    </xf>
    <xf numFmtId="0" fontId="16" fillId="0" borderId="0" xfId="0" applyFont="1" applyBorder="1" applyAlignment="1">
      <alignment horizontal="left" indent="1"/>
    </xf>
    <xf numFmtId="0" fontId="16" fillId="0" borderId="0" xfId="0" applyFont="1" applyAlignment="1">
      <alignment horizontal="left" indent="1"/>
    </xf>
    <xf numFmtId="0" fontId="16" fillId="0" borderId="7" xfId="0" applyFont="1" applyBorder="1"/>
    <xf numFmtId="0" fontId="16" fillId="0" borderId="0" xfId="0" applyFont="1" applyBorder="1" applyAlignment="1">
      <alignment horizontal="left"/>
    </xf>
    <xf numFmtId="0" fontId="17" fillId="0" borderId="0" xfId="0" applyFont="1" applyBorder="1"/>
    <xf numFmtId="0" fontId="18" fillId="0" borderId="0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21" fillId="0" borderId="0" xfId="0" applyFont="1" applyBorder="1" applyAlignment="1"/>
    <xf numFmtId="0" fontId="18" fillId="0" borderId="0" xfId="0" applyFont="1" applyBorder="1" applyAlignment="1">
      <alignment vertical="top"/>
    </xf>
    <xf numFmtId="0" fontId="0" fillId="0" borderId="0" xfId="0" applyAlignment="1">
      <alignment vertical="top"/>
    </xf>
    <xf numFmtId="2" fontId="16" fillId="0" borderId="46" xfId="0" applyNumberFormat="1" applyFont="1" applyBorder="1" applyAlignment="1">
      <alignment horizontal="center" vertical="center" wrapText="1"/>
    </xf>
    <xf numFmtId="0" fontId="24" fillId="0" borderId="0" xfId="0" applyFont="1"/>
    <xf numFmtId="0" fontId="0" fillId="3" borderId="0" xfId="0" applyFill="1"/>
    <xf numFmtId="0" fontId="25" fillId="0" borderId="0" xfId="0" applyFont="1"/>
    <xf numFmtId="0" fontId="24" fillId="3" borderId="0" xfId="0" applyFont="1" applyFill="1"/>
    <xf numFmtId="0" fontId="26" fillId="3" borderId="0" xfId="0" applyFont="1" applyFill="1"/>
    <xf numFmtId="0" fontId="2" fillId="0" borderId="0" xfId="0" applyFont="1" applyBorder="1"/>
    <xf numFmtId="0" fontId="27" fillId="0" borderId="0" xfId="0" applyFont="1" applyBorder="1"/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/>
    </xf>
    <xf numFmtId="41" fontId="13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1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43" fontId="16" fillId="0" borderId="22" xfId="0" applyNumberFormat="1" applyFont="1" applyBorder="1" applyAlignment="1">
      <alignment horizontal="center" vertical="center" wrapText="1"/>
    </xf>
    <xf numFmtId="9" fontId="16" fillId="0" borderId="57" xfId="0" applyNumberFormat="1" applyFont="1" applyBorder="1" applyAlignment="1">
      <alignment horizontal="center" vertical="center" wrapText="1"/>
    </xf>
    <xf numFmtId="2" fontId="18" fillId="0" borderId="57" xfId="0" applyNumberFormat="1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2" fontId="18" fillId="0" borderId="23" xfId="0" applyNumberFormat="1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9" fontId="16" fillId="0" borderId="14" xfId="0" applyNumberFormat="1" applyFont="1" applyBorder="1" applyAlignment="1">
      <alignment horizontal="center" vertical="center" wrapText="1"/>
    </xf>
    <xf numFmtId="164" fontId="18" fillId="0" borderId="42" xfId="0" applyNumberFormat="1" applyFont="1" applyBorder="1" applyAlignment="1">
      <alignment horizontal="center" vertical="center"/>
    </xf>
    <xf numFmtId="0" fontId="18" fillId="4" borderId="43" xfId="0" applyFont="1" applyFill="1" applyBorder="1" applyAlignment="1">
      <alignment wrapText="1"/>
    </xf>
    <xf numFmtId="0" fontId="18" fillId="4" borderId="44" xfId="0" applyFont="1" applyFill="1" applyBorder="1" applyAlignment="1">
      <alignment wrapText="1"/>
    </xf>
    <xf numFmtId="2" fontId="18" fillId="0" borderId="4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/>
    <xf numFmtId="0" fontId="0" fillId="0" borderId="0" xfId="0" applyBorder="1" applyAlignment="1"/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2" fontId="13" fillId="0" borderId="10" xfId="0" applyNumberFormat="1" applyFont="1" applyBorder="1"/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41" fontId="6" fillId="0" borderId="10" xfId="0" applyNumberFormat="1" applyFont="1" applyBorder="1" applyAlignment="1">
      <alignment horizontal="center"/>
    </xf>
    <xf numFmtId="0" fontId="0" fillId="0" borderId="10" xfId="0" applyBorder="1"/>
    <xf numFmtId="43" fontId="2" fillId="0" borderId="10" xfId="0" applyNumberFormat="1" applyFont="1" applyBorder="1"/>
    <xf numFmtId="164" fontId="12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60" xfId="0" applyFont="1" applyBorder="1" applyAlignment="1">
      <alignment horizontal="center"/>
    </xf>
    <xf numFmtId="0" fontId="4" fillId="0" borderId="65" xfId="0" applyFont="1" applyBorder="1" applyAlignment="1">
      <alignment horizontal="left"/>
    </xf>
    <xf numFmtId="0" fontId="4" fillId="0" borderId="6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5" fillId="0" borderId="58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1" fillId="2" borderId="58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69" xfId="0" applyFont="1" applyBorder="1" applyAlignment="1">
      <alignment horizontal="left"/>
    </xf>
    <xf numFmtId="0" fontId="4" fillId="0" borderId="6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62" xfId="0" applyFont="1" applyBorder="1" applyAlignment="1">
      <alignment horizontal="left"/>
    </xf>
    <xf numFmtId="0" fontId="4" fillId="0" borderId="63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49" fontId="4" fillId="0" borderId="12" xfId="0" quotePrefix="1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0" fontId="4" fillId="0" borderId="67" xfId="0" applyFont="1" applyBorder="1" applyAlignment="1">
      <alignment horizontal="left"/>
    </xf>
    <xf numFmtId="0" fontId="4" fillId="0" borderId="65" xfId="0" applyFont="1" applyBorder="1" applyAlignment="1">
      <alignment horizontal="left"/>
    </xf>
    <xf numFmtId="0" fontId="4" fillId="0" borderId="66" xfId="0" applyFont="1" applyBorder="1" applyAlignment="1" applyProtection="1">
      <alignment horizontal="left"/>
      <protection locked="0"/>
    </xf>
    <xf numFmtId="0" fontId="4" fillId="0" borderId="65" xfId="0" applyFont="1" applyBorder="1" applyAlignment="1" applyProtection="1">
      <alignment horizontal="left"/>
      <protection locked="0"/>
    </xf>
    <xf numFmtId="0" fontId="4" fillId="0" borderId="12" xfId="0" quotePrefix="1" applyFont="1" applyBorder="1" applyAlignment="1" applyProtection="1">
      <alignment horizontal="left"/>
      <protection locked="0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8" fillId="0" borderId="0" xfId="0" applyFont="1" applyBorder="1" applyAlignment="1">
      <alignment horizontal="left" wrapText="1" readingOrder="1"/>
    </xf>
    <xf numFmtId="164" fontId="18" fillId="0" borderId="7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justify" vertical="center" wrapText="1"/>
    </xf>
    <xf numFmtId="0" fontId="16" fillId="0" borderId="32" xfId="0" applyFont="1" applyBorder="1" applyAlignment="1">
      <alignment horizontal="justify" vertical="center" wrapText="1"/>
    </xf>
    <xf numFmtId="0" fontId="16" fillId="0" borderId="33" xfId="0" applyFont="1" applyBorder="1" applyAlignment="1">
      <alignment horizontal="justify" vertical="center" wrapText="1"/>
    </xf>
    <xf numFmtId="0" fontId="18" fillId="0" borderId="36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2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46" xfId="0" applyFont="1" applyBorder="1" applyAlignment="1">
      <alignment vertical="top" wrapText="1"/>
    </xf>
    <xf numFmtId="0" fontId="16" fillId="0" borderId="50" xfId="0" applyFont="1" applyBorder="1" applyAlignment="1">
      <alignment vertical="center" wrapText="1"/>
    </xf>
    <xf numFmtId="0" fontId="16" fillId="0" borderId="51" xfId="0" applyFont="1" applyBorder="1" applyAlignment="1">
      <alignment vertical="center" wrapText="1"/>
    </xf>
    <xf numFmtId="0" fontId="16" fillId="0" borderId="47" xfId="0" applyFont="1" applyBorder="1" applyAlignment="1">
      <alignment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0" fontId="16" fillId="0" borderId="50" xfId="0" applyFont="1" applyBorder="1" applyAlignment="1">
      <alignment wrapText="1"/>
    </xf>
    <xf numFmtId="0" fontId="16" fillId="0" borderId="51" xfId="0" applyFont="1" applyBorder="1" applyAlignment="1">
      <alignment wrapText="1"/>
    </xf>
    <xf numFmtId="0" fontId="16" fillId="0" borderId="46" xfId="0" applyFont="1" applyBorder="1" applyAlignment="1">
      <alignment wrapText="1"/>
    </xf>
    <xf numFmtId="164" fontId="18" fillId="0" borderId="34" xfId="0" applyNumberFormat="1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164" fontId="23" fillId="0" borderId="41" xfId="0" applyNumberFormat="1" applyFont="1" applyBorder="1" applyAlignment="1">
      <alignment horizontal="center" vertical="center"/>
    </xf>
    <xf numFmtId="164" fontId="23" fillId="0" borderId="14" xfId="0" applyNumberFormat="1" applyFont="1" applyBorder="1" applyAlignment="1">
      <alignment horizontal="center" vertical="center"/>
    </xf>
    <xf numFmtId="0" fontId="16" fillId="0" borderId="56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6" fillId="0" borderId="53" xfId="0" applyFont="1" applyBorder="1" applyAlignment="1">
      <alignment horizontal="center" vertical="top" wrapText="1"/>
    </xf>
    <xf numFmtId="0" fontId="16" fillId="0" borderId="54" xfId="0" applyFont="1" applyBorder="1" applyAlignment="1">
      <alignment horizontal="center" vertical="top" wrapText="1"/>
    </xf>
    <xf numFmtId="0" fontId="16" fillId="0" borderId="52" xfId="0" applyFont="1" applyBorder="1" applyAlignment="1">
      <alignment horizontal="center" vertical="top" wrapText="1"/>
    </xf>
    <xf numFmtId="0" fontId="16" fillId="0" borderId="4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4" fillId="0" borderId="4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6" fillId="0" borderId="52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46" xfId="0" applyFont="1" applyBorder="1" applyAlignment="1">
      <alignment horizontal="center" wrapText="1"/>
    </xf>
    <xf numFmtId="0" fontId="16" fillId="0" borderId="48" xfId="0" applyFont="1" applyBorder="1" applyAlignment="1">
      <alignment vertical="top" wrapText="1"/>
    </xf>
    <xf numFmtId="0" fontId="16" fillId="0" borderId="49" xfId="0" applyFont="1" applyBorder="1" applyAlignment="1">
      <alignment vertical="top" wrapText="1"/>
    </xf>
    <xf numFmtId="0" fontId="16" fillId="0" borderId="55" xfId="0" applyFont="1" applyBorder="1" applyAlignment="1">
      <alignment vertical="top" wrapText="1"/>
    </xf>
    <xf numFmtId="0" fontId="14" fillId="0" borderId="50" xfId="0" applyFont="1" applyBorder="1" applyAlignment="1">
      <alignment horizontal="center" vertical="top" wrapText="1"/>
    </xf>
    <xf numFmtId="0" fontId="14" fillId="0" borderId="52" xfId="0" applyFont="1" applyBorder="1" applyAlignment="1">
      <alignment horizontal="center" vertical="top" wrapText="1"/>
    </xf>
    <xf numFmtId="0" fontId="14" fillId="0" borderId="48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1" fillId="0" borderId="0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41" fontId="4" fillId="0" borderId="10" xfId="0" quotePrefix="1" applyNumberFormat="1" applyFont="1" applyBorder="1" applyAlignment="1">
      <alignment horizontal="center" vertical="center"/>
    </xf>
    <xf numFmtId="41" fontId="13" fillId="0" borderId="10" xfId="0" quotePrefix="1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485775</xdr:colOff>
      <xdr:row>25</xdr:row>
      <xdr:rowOff>38100</xdr:rowOff>
    </xdr:from>
    <xdr:to>
      <xdr:col>15</xdr:col>
      <xdr:colOff>571500</xdr:colOff>
      <xdr:row>30</xdr:row>
      <xdr:rowOff>47625</xdr:rowOff>
    </xdr:to>
    <xdr:pic>
      <xdr:nvPicPr>
        <xdr:cNvPr id="2086" name="Picture 1" descr="G:\logo\Government\lambang_garudaP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350" y="9163050"/>
          <a:ext cx="10096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3"/>
  <sheetViews>
    <sheetView zoomScaleNormal="100" zoomScaleSheetLayoutView="80" workbookViewId="0">
      <selection activeCell="L12" sqref="L12:L18"/>
    </sheetView>
  </sheetViews>
  <sheetFormatPr defaultRowHeight="12.75"/>
  <cols>
    <col min="1" max="1" width="0.85546875" customWidth="1"/>
    <col min="2" max="2" width="4.7109375" customWidth="1"/>
    <col min="3" max="3" width="18.5703125" customWidth="1"/>
    <col min="4" max="4" width="40" customWidth="1"/>
    <col min="5" max="5" width="5" customWidth="1"/>
    <col min="6" max="6" width="9" customWidth="1"/>
    <col min="7" max="7" width="7.5703125" customWidth="1"/>
    <col min="8" max="8" width="7.42578125" customWidth="1"/>
    <col min="9" max="9" width="12" customWidth="1"/>
    <col min="10" max="10" width="6.42578125" customWidth="1"/>
    <col min="11" max="11" width="5.7109375" customWidth="1"/>
    <col min="12" max="12" width="13.140625" customWidth="1"/>
    <col min="13" max="13" width="0.85546875" customWidth="1"/>
  </cols>
  <sheetData>
    <row r="2" spans="2:19" ht="15.75">
      <c r="B2" s="119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2:19" ht="15.75">
      <c r="B3" s="120" t="s">
        <v>46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2:19">
      <c r="B4" s="78" t="s">
        <v>1</v>
      </c>
      <c r="C4" s="122" t="s">
        <v>2</v>
      </c>
      <c r="D4" s="122"/>
      <c r="E4" s="122"/>
      <c r="F4" s="78" t="s">
        <v>1</v>
      </c>
      <c r="G4" s="122" t="s">
        <v>3</v>
      </c>
      <c r="H4" s="122"/>
      <c r="I4" s="122"/>
      <c r="J4" s="122"/>
      <c r="K4" s="122"/>
      <c r="L4" s="122"/>
    </row>
    <row r="5" spans="2:19">
      <c r="B5" s="79">
        <v>1</v>
      </c>
      <c r="C5" s="98" t="s">
        <v>4</v>
      </c>
      <c r="D5" s="123"/>
      <c r="E5" s="124"/>
      <c r="F5" s="101">
        <v>1</v>
      </c>
      <c r="G5" s="125" t="s">
        <v>4</v>
      </c>
      <c r="H5" s="126"/>
      <c r="I5" s="121"/>
      <c r="J5" s="121"/>
      <c r="K5" s="121"/>
      <c r="L5" s="121"/>
      <c r="O5" s="105"/>
      <c r="P5" s="105"/>
      <c r="Q5" s="105"/>
      <c r="R5" s="105"/>
      <c r="S5" s="105"/>
    </row>
    <row r="6" spans="2:19">
      <c r="B6" s="80">
        <v>2</v>
      </c>
      <c r="C6" s="98" t="s">
        <v>5</v>
      </c>
      <c r="D6" s="141"/>
      <c r="E6" s="134"/>
      <c r="F6" s="102">
        <v>2</v>
      </c>
      <c r="G6" s="125" t="s">
        <v>5</v>
      </c>
      <c r="H6" s="126"/>
      <c r="I6" s="130"/>
      <c r="J6" s="131"/>
      <c r="K6" s="131"/>
      <c r="L6" s="132"/>
      <c r="O6" s="105"/>
      <c r="P6" s="105"/>
      <c r="Q6" s="105"/>
      <c r="R6" s="105"/>
      <c r="S6" s="105"/>
    </row>
    <row r="7" spans="2:19">
      <c r="B7" s="80">
        <v>3</v>
      </c>
      <c r="C7" s="98" t="s">
        <v>8</v>
      </c>
      <c r="D7" s="133" t="s">
        <v>160</v>
      </c>
      <c r="E7" s="134"/>
      <c r="F7" s="102">
        <v>3</v>
      </c>
      <c r="G7" s="125" t="s">
        <v>8</v>
      </c>
      <c r="H7" s="126"/>
      <c r="I7" s="135" t="s">
        <v>168</v>
      </c>
      <c r="J7" s="125"/>
      <c r="K7" s="125"/>
      <c r="L7" s="136"/>
      <c r="O7" s="105"/>
      <c r="P7" s="105"/>
      <c r="Q7" s="105"/>
      <c r="R7" s="105"/>
      <c r="S7" s="105"/>
    </row>
    <row r="8" spans="2:19">
      <c r="B8" s="80">
        <v>4</v>
      </c>
      <c r="C8" s="98" t="s">
        <v>6</v>
      </c>
      <c r="D8" s="133" t="s">
        <v>159</v>
      </c>
      <c r="E8" s="134"/>
      <c r="F8" s="102">
        <v>4</v>
      </c>
      <c r="G8" s="125" t="s">
        <v>6</v>
      </c>
      <c r="H8" s="126"/>
      <c r="I8" s="135" t="s">
        <v>158</v>
      </c>
      <c r="J8" s="125"/>
      <c r="K8" s="125"/>
      <c r="L8" s="136"/>
    </row>
    <row r="9" spans="2:19" ht="13.5" thickBot="1">
      <c r="B9" s="99">
        <v>5</v>
      </c>
      <c r="C9" s="100" t="s">
        <v>7</v>
      </c>
      <c r="D9" s="139" t="s">
        <v>157</v>
      </c>
      <c r="E9" s="140"/>
      <c r="F9" s="103">
        <v>5</v>
      </c>
      <c r="G9" s="137" t="s">
        <v>7</v>
      </c>
      <c r="H9" s="138"/>
      <c r="I9" s="127" t="s">
        <v>157</v>
      </c>
      <c r="J9" s="128"/>
      <c r="K9" s="128"/>
      <c r="L9" s="129"/>
    </row>
    <row r="10" spans="2:19" ht="21" customHeight="1" thickTop="1">
      <c r="B10" s="112" t="s">
        <v>1</v>
      </c>
      <c r="C10" s="112" t="s">
        <v>28</v>
      </c>
      <c r="D10" s="112"/>
      <c r="E10" s="112"/>
      <c r="F10" s="112" t="s">
        <v>22</v>
      </c>
      <c r="G10" s="112" t="s">
        <v>9</v>
      </c>
      <c r="H10" s="112"/>
      <c r="I10" s="112"/>
      <c r="J10" s="112"/>
      <c r="K10" s="112"/>
      <c r="L10" s="112"/>
    </row>
    <row r="11" spans="2:19" ht="22.5" customHeight="1">
      <c r="B11" s="113"/>
      <c r="C11" s="113"/>
      <c r="D11" s="113"/>
      <c r="E11" s="113"/>
      <c r="F11" s="113"/>
      <c r="G11" s="111" t="s">
        <v>25</v>
      </c>
      <c r="H11" s="111"/>
      <c r="I11" s="104" t="s">
        <v>10</v>
      </c>
      <c r="J11" s="111" t="s">
        <v>11</v>
      </c>
      <c r="K11" s="111"/>
      <c r="L11" s="104" t="s">
        <v>12</v>
      </c>
    </row>
    <row r="12" spans="2:19" s="3" customFormat="1" ht="21.75" customHeight="1">
      <c r="B12" s="53">
        <v>1</v>
      </c>
      <c r="C12" s="110" t="s">
        <v>161</v>
      </c>
      <c r="D12" s="110"/>
      <c r="E12" s="59"/>
      <c r="F12" s="53"/>
      <c r="G12" s="53">
        <v>1</v>
      </c>
      <c r="H12" s="52" t="s">
        <v>169</v>
      </c>
      <c r="I12" s="53">
        <v>100</v>
      </c>
      <c r="J12" s="52">
        <v>12</v>
      </c>
      <c r="K12" s="53" t="s">
        <v>154</v>
      </c>
      <c r="L12" s="245" t="s">
        <v>173</v>
      </c>
    </row>
    <row r="13" spans="2:19" s="3" customFormat="1" ht="18" customHeight="1">
      <c r="B13" s="53">
        <v>2</v>
      </c>
      <c r="C13" s="117" t="s">
        <v>162</v>
      </c>
      <c r="D13" s="117"/>
      <c r="E13" s="59"/>
      <c r="F13" s="53"/>
      <c r="G13" s="53">
        <v>4</v>
      </c>
      <c r="H13" s="52" t="s">
        <v>169</v>
      </c>
      <c r="I13" s="53">
        <v>100</v>
      </c>
      <c r="J13" s="52">
        <v>12</v>
      </c>
      <c r="K13" s="53" t="s">
        <v>154</v>
      </c>
      <c r="L13" s="245" t="s">
        <v>173</v>
      </c>
    </row>
    <row r="14" spans="2:19" s="3" customFormat="1" ht="21" customHeight="1">
      <c r="B14" s="53">
        <v>3</v>
      </c>
      <c r="C14" s="117" t="s">
        <v>163</v>
      </c>
      <c r="D14" s="117"/>
      <c r="E14" s="59"/>
      <c r="F14" s="53"/>
      <c r="G14" s="53">
        <v>20</v>
      </c>
      <c r="H14" s="52" t="s">
        <v>170</v>
      </c>
      <c r="I14" s="53">
        <v>100</v>
      </c>
      <c r="J14" s="52">
        <v>12</v>
      </c>
      <c r="K14" s="53" t="s">
        <v>154</v>
      </c>
      <c r="L14" s="245" t="s">
        <v>173</v>
      </c>
    </row>
    <row r="15" spans="2:19" s="3" customFormat="1" ht="19.5" customHeight="1">
      <c r="B15" s="53">
        <v>4</v>
      </c>
      <c r="C15" s="117" t="s">
        <v>164</v>
      </c>
      <c r="D15" s="117"/>
      <c r="E15" s="59"/>
      <c r="F15" s="53"/>
      <c r="G15" s="53">
        <v>10</v>
      </c>
      <c r="H15" s="52" t="s">
        <v>170</v>
      </c>
      <c r="I15" s="53">
        <v>100</v>
      </c>
      <c r="J15" s="52">
        <v>12</v>
      </c>
      <c r="K15" s="53" t="s">
        <v>154</v>
      </c>
      <c r="L15" s="245" t="s">
        <v>173</v>
      </c>
      <c r="P15" s="47"/>
    </row>
    <row r="16" spans="2:19" s="3" customFormat="1" ht="19.5" customHeight="1">
      <c r="B16" s="53">
        <v>5</v>
      </c>
      <c r="C16" s="117" t="s">
        <v>165</v>
      </c>
      <c r="D16" s="117"/>
      <c r="E16" s="59"/>
      <c r="F16" s="53"/>
      <c r="G16" s="53">
        <v>25</v>
      </c>
      <c r="H16" s="52" t="s">
        <v>170</v>
      </c>
      <c r="I16" s="53">
        <v>100</v>
      </c>
      <c r="J16" s="52">
        <v>12</v>
      </c>
      <c r="K16" s="53" t="s">
        <v>154</v>
      </c>
      <c r="L16" s="245" t="s">
        <v>173</v>
      </c>
      <c r="N16" s="3" t="s">
        <v>155</v>
      </c>
      <c r="P16" s="47"/>
    </row>
    <row r="17" spans="2:16" s="3" customFormat="1" ht="21.75" customHeight="1">
      <c r="B17" s="53">
        <v>6</v>
      </c>
      <c r="C17" s="117" t="s">
        <v>166</v>
      </c>
      <c r="D17" s="117"/>
      <c r="E17" s="59"/>
      <c r="F17" s="53"/>
      <c r="G17" s="53">
        <v>15</v>
      </c>
      <c r="H17" s="52" t="s">
        <v>170</v>
      </c>
      <c r="I17" s="53">
        <v>100</v>
      </c>
      <c r="J17" s="52">
        <v>12</v>
      </c>
      <c r="K17" s="53" t="s">
        <v>154</v>
      </c>
      <c r="L17" s="245" t="s">
        <v>173</v>
      </c>
      <c r="P17" s="47"/>
    </row>
    <row r="18" spans="2:16" s="3" customFormat="1" ht="19.5" customHeight="1">
      <c r="B18" s="53">
        <v>7</v>
      </c>
      <c r="C18" s="110" t="s">
        <v>167</v>
      </c>
      <c r="D18" s="110"/>
      <c r="E18" s="59"/>
      <c r="F18" s="53"/>
      <c r="G18" s="53">
        <v>1</v>
      </c>
      <c r="H18" s="52" t="s">
        <v>169</v>
      </c>
      <c r="I18" s="53">
        <v>100</v>
      </c>
      <c r="J18" s="52">
        <v>12</v>
      </c>
      <c r="K18" s="53" t="s">
        <v>154</v>
      </c>
      <c r="L18" s="245" t="s">
        <v>173</v>
      </c>
      <c r="P18" s="47"/>
    </row>
    <row r="19" spans="2:16" s="3" customFormat="1" ht="19.5" customHeight="1">
      <c r="B19" s="82"/>
      <c r="C19" s="116"/>
      <c r="D19" s="116"/>
      <c r="E19" s="59"/>
      <c r="F19" s="53"/>
      <c r="G19" s="82"/>
      <c r="H19" s="83"/>
      <c r="I19" s="82"/>
      <c r="J19" s="83"/>
      <c r="K19" s="82"/>
      <c r="L19" s="60"/>
      <c r="P19" s="47"/>
    </row>
    <row r="20" spans="2:16" s="3" customFormat="1" ht="19.5" customHeight="1">
      <c r="B20" s="82"/>
      <c r="C20" s="116"/>
      <c r="D20" s="116"/>
      <c r="E20" s="59"/>
      <c r="F20" s="53"/>
      <c r="G20" s="82"/>
      <c r="H20" s="83"/>
      <c r="I20" s="82"/>
      <c r="J20" s="83"/>
      <c r="K20" s="82"/>
      <c r="L20" s="60"/>
      <c r="P20" s="47"/>
    </row>
    <row r="21" spans="2:16" s="3" customFormat="1" ht="19.5" customHeight="1">
      <c r="B21" s="82"/>
      <c r="C21" s="116"/>
      <c r="D21" s="116"/>
      <c r="E21" s="59"/>
      <c r="F21" s="53"/>
      <c r="G21" s="82"/>
      <c r="H21" s="83"/>
      <c r="I21" s="82"/>
      <c r="J21" s="83"/>
      <c r="K21" s="82"/>
      <c r="L21" s="60"/>
      <c r="P21" s="47"/>
    </row>
    <row r="22" spans="2:16" s="3" customFormat="1" ht="20.25" customHeight="1">
      <c r="B22" s="53"/>
      <c r="C22" s="110"/>
      <c r="D22" s="110"/>
      <c r="E22" s="59"/>
      <c r="F22" s="53"/>
      <c r="G22" s="53"/>
      <c r="H22" s="52"/>
      <c r="I22" s="53"/>
      <c r="J22" s="52"/>
      <c r="K22" s="53"/>
      <c r="L22" s="60"/>
    </row>
    <row r="23" spans="2:16" s="3" customFormat="1" ht="24" customHeight="1">
      <c r="B23" s="53"/>
      <c r="C23" s="110"/>
      <c r="D23" s="110"/>
      <c r="E23" s="59"/>
      <c r="F23" s="53"/>
      <c r="G23" s="53"/>
      <c r="H23" s="52"/>
      <c r="I23" s="53"/>
      <c r="J23" s="52"/>
      <c r="K23" s="53"/>
      <c r="L23" s="60"/>
    </row>
    <row r="24" spans="2:16" s="3" customFormat="1" ht="21" customHeight="1">
      <c r="B24" s="53"/>
      <c r="C24" s="109"/>
      <c r="D24" s="109"/>
      <c r="E24" s="59"/>
      <c r="F24" s="53"/>
      <c r="G24" s="53"/>
      <c r="H24" s="52"/>
      <c r="I24" s="53"/>
      <c r="J24" s="52"/>
      <c r="K24" s="53"/>
      <c r="L24" s="60"/>
      <c r="P24" s="47"/>
    </row>
    <row r="25" spans="2:16" s="3" customFormat="1" ht="19.5" customHeight="1">
      <c r="B25" s="53"/>
      <c r="C25" s="110"/>
      <c r="D25" s="110"/>
      <c r="E25" s="59"/>
      <c r="F25" s="53"/>
      <c r="G25" s="53"/>
      <c r="H25" s="52"/>
      <c r="I25" s="53"/>
      <c r="J25" s="52"/>
      <c r="K25" s="53"/>
      <c r="L25" s="60"/>
      <c r="P25" s="47"/>
    </row>
    <row r="26" spans="2:16" s="3" customFormat="1" ht="19.5" customHeight="1">
      <c r="B26" s="53"/>
      <c r="C26" s="110"/>
      <c r="D26" s="110"/>
      <c r="E26" s="59"/>
      <c r="F26" s="53"/>
      <c r="G26" s="53"/>
      <c r="H26" s="52"/>
      <c r="I26" s="53"/>
      <c r="J26" s="52"/>
      <c r="K26" s="53"/>
      <c r="L26" s="60"/>
      <c r="P26" s="47"/>
    </row>
    <row r="27" spans="2:16" s="3" customFormat="1" ht="26.25" customHeight="1">
      <c r="B27" s="53"/>
      <c r="C27" s="110"/>
      <c r="D27" s="110"/>
      <c r="E27" s="59"/>
      <c r="F27" s="53"/>
      <c r="G27" s="53"/>
      <c r="H27" s="52"/>
      <c r="I27" s="53"/>
      <c r="J27" s="52"/>
      <c r="K27" s="53"/>
      <c r="L27" s="60"/>
    </row>
    <row r="28" spans="2:16" s="3" customFormat="1" ht="24" customHeight="1">
      <c r="B28" s="53"/>
      <c r="C28" s="110"/>
      <c r="D28" s="110"/>
      <c r="E28" s="59"/>
      <c r="F28" s="53"/>
      <c r="G28" s="53"/>
      <c r="H28" s="52"/>
      <c r="I28" s="53"/>
      <c r="J28" s="52"/>
      <c r="K28" s="53"/>
      <c r="L28" s="60"/>
    </row>
    <row r="29" spans="2:16" s="3" customFormat="1" ht="27" customHeight="1">
      <c r="B29" s="53"/>
      <c r="C29" s="110"/>
      <c r="D29" s="110"/>
      <c r="E29" s="59"/>
      <c r="F29" s="61"/>
      <c r="G29" s="53"/>
      <c r="H29" s="52"/>
      <c r="I29" s="53"/>
      <c r="J29" s="52"/>
      <c r="K29" s="53"/>
      <c r="L29" s="60"/>
    </row>
    <row r="30" spans="2:16" s="3" customFormat="1" ht="17.25" customHeight="1">
      <c r="B30" s="53"/>
      <c r="C30" s="110"/>
      <c r="D30" s="110"/>
      <c r="E30" s="59"/>
      <c r="F30" s="53"/>
      <c r="G30" s="53"/>
      <c r="H30" s="52"/>
      <c r="I30" s="53"/>
      <c r="J30" s="52"/>
      <c r="K30" s="53"/>
      <c r="L30" s="60"/>
    </row>
    <row r="31" spans="2:16" s="3" customFormat="1" ht="14.25" customHeight="1">
      <c r="B31" s="53"/>
      <c r="C31" s="110"/>
      <c r="D31" s="110"/>
      <c r="E31" s="59"/>
      <c r="F31" s="53"/>
      <c r="G31" s="53"/>
      <c r="H31" s="52"/>
      <c r="I31" s="53"/>
      <c r="J31" s="52"/>
      <c r="K31" s="53"/>
      <c r="L31" s="60"/>
    </row>
    <row r="32" spans="2:16" s="3" customFormat="1" ht="16.5" customHeight="1">
      <c r="B32" s="53"/>
      <c r="C32" s="110"/>
      <c r="D32" s="110"/>
      <c r="E32" s="59"/>
      <c r="F32" s="53"/>
      <c r="G32" s="53"/>
      <c r="H32" s="52"/>
      <c r="I32" s="53"/>
      <c r="J32" s="52"/>
      <c r="K32" s="53"/>
      <c r="L32" s="60"/>
    </row>
    <row r="33" spans="2:12" ht="23.25" customHeight="1"/>
    <row r="34" spans="2:12">
      <c r="H34" s="115" t="s">
        <v>97</v>
      </c>
      <c r="I34" s="108"/>
      <c r="J34" s="108"/>
      <c r="K34" s="108"/>
      <c r="L34" s="108"/>
    </row>
    <row r="35" spans="2:12">
      <c r="B35" s="108" t="s">
        <v>27</v>
      </c>
      <c r="C35" s="108"/>
      <c r="D35" s="108"/>
      <c r="E35" s="108"/>
      <c r="F35" s="108"/>
      <c r="G35" s="1"/>
      <c r="H35" s="108" t="s">
        <v>13</v>
      </c>
      <c r="I35" s="108"/>
      <c r="J35" s="108"/>
      <c r="K35" s="108"/>
      <c r="L35" s="108"/>
    </row>
    <row r="36" spans="2:1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9" spans="2:12">
      <c r="B39" s="114">
        <f>D5</f>
        <v>0</v>
      </c>
      <c r="C39" s="114"/>
      <c r="D39" s="114"/>
      <c r="E39" s="114"/>
      <c r="F39" s="114"/>
      <c r="G39" s="1"/>
      <c r="H39" s="114">
        <f>I5</f>
        <v>0</v>
      </c>
      <c r="I39" s="114"/>
      <c r="J39" s="114"/>
      <c r="K39" s="114"/>
      <c r="L39" s="114"/>
    </row>
    <row r="40" spans="2:12">
      <c r="B40" s="108">
        <f>D6</f>
        <v>0</v>
      </c>
      <c r="C40" s="108"/>
      <c r="D40" s="108"/>
      <c r="E40" s="108"/>
      <c r="F40" s="108"/>
      <c r="H40" s="108">
        <f>I6</f>
        <v>0</v>
      </c>
      <c r="I40" s="108"/>
      <c r="J40" s="108"/>
      <c r="K40" s="108"/>
      <c r="L40" s="108"/>
    </row>
    <row r="42" spans="2:12">
      <c r="B42" s="118" t="s">
        <v>23</v>
      </c>
      <c r="C42" s="118"/>
      <c r="D42" s="118"/>
      <c r="E42" s="118"/>
      <c r="F42" s="118"/>
      <c r="G42" s="2"/>
    </row>
    <row r="43" spans="2:12">
      <c r="B43" s="118" t="s">
        <v>24</v>
      </c>
      <c r="C43" s="118"/>
      <c r="D43" s="118"/>
      <c r="E43" s="118"/>
      <c r="F43" s="118"/>
      <c r="G43" s="2"/>
    </row>
    <row r="44" spans="2:12">
      <c r="B44" s="108"/>
      <c r="C44" s="108"/>
      <c r="D44" s="108"/>
      <c r="E44" s="108"/>
      <c r="F44" s="108"/>
      <c r="G44" s="1"/>
    </row>
    <row r="49" spans="2:12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2:12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2:12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2:12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2:12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</sheetData>
  <mergeCells count="56">
    <mergeCell ref="I9:L9"/>
    <mergeCell ref="I6:L6"/>
    <mergeCell ref="G6:H6"/>
    <mergeCell ref="G7:H7"/>
    <mergeCell ref="D7:E7"/>
    <mergeCell ref="I7:L7"/>
    <mergeCell ref="G9:H9"/>
    <mergeCell ref="I8:L8"/>
    <mergeCell ref="G8:H8"/>
    <mergeCell ref="D8:E8"/>
    <mergeCell ref="D9:E9"/>
    <mergeCell ref="D6:E6"/>
    <mergeCell ref="B2:L2"/>
    <mergeCell ref="B3:L3"/>
    <mergeCell ref="I5:L5"/>
    <mergeCell ref="C4:E4"/>
    <mergeCell ref="D5:E5"/>
    <mergeCell ref="G4:L4"/>
    <mergeCell ref="G5:H5"/>
    <mergeCell ref="B10:B11"/>
    <mergeCell ref="C15:D15"/>
    <mergeCell ref="B42:F42"/>
    <mergeCell ref="B43:F43"/>
    <mergeCell ref="C14:D14"/>
    <mergeCell ref="C23:D23"/>
    <mergeCell ref="C21:D21"/>
    <mergeCell ref="C16:D16"/>
    <mergeCell ref="C17:D17"/>
    <mergeCell ref="C10:E11"/>
    <mergeCell ref="C22:D22"/>
    <mergeCell ref="C18:D18"/>
    <mergeCell ref="C13:D13"/>
    <mergeCell ref="B44:F44"/>
    <mergeCell ref="B39:F39"/>
    <mergeCell ref="B35:F35"/>
    <mergeCell ref="B40:F40"/>
    <mergeCell ref="C29:D29"/>
    <mergeCell ref="J11:K11"/>
    <mergeCell ref="F10:F11"/>
    <mergeCell ref="C12:D12"/>
    <mergeCell ref="H39:L39"/>
    <mergeCell ref="C30:D30"/>
    <mergeCell ref="C32:D32"/>
    <mergeCell ref="C31:D31"/>
    <mergeCell ref="H35:L35"/>
    <mergeCell ref="H34:L34"/>
    <mergeCell ref="G10:L10"/>
    <mergeCell ref="G11:H11"/>
    <mergeCell ref="C19:D19"/>
    <mergeCell ref="C20:D20"/>
    <mergeCell ref="H40:L40"/>
    <mergeCell ref="C24:D24"/>
    <mergeCell ref="C25:D25"/>
    <mergeCell ref="C26:D26"/>
    <mergeCell ref="C27:D27"/>
    <mergeCell ref="C28:D28"/>
  </mergeCells>
  <phoneticPr fontId="1" type="noConversion"/>
  <printOptions horizontalCentered="1"/>
  <pageMargins left="0.15748031496062992" right="0.51181102362204722" top="0.3" bottom="0.22" header="0.23" footer="0.16"/>
  <pageSetup paperSize="2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"/>
  <sheetViews>
    <sheetView tabSelected="1" zoomScaleNormal="100" zoomScaleSheetLayoutView="85" workbookViewId="0">
      <selection activeCell="I14" sqref="I14"/>
    </sheetView>
  </sheetViews>
  <sheetFormatPr defaultRowHeight="12.75"/>
  <cols>
    <col min="1" max="1" width="4.28515625" customWidth="1"/>
    <col min="2" max="2" width="30.42578125" customWidth="1"/>
    <col min="3" max="3" width="4.7109375" customWidth="1"/>
    <col min="4" max="4" width="7.28515625" customWidth="1"/>
    <col min="5" max="5" width="8.42578125" customWidth="1"/>
    <col min="6" max="6" width="6.7109375" customWidth="1"/>
    <col min="7" max="7" width="4.7109375" customWidth="1"/>
    <col min="8" max="8" width="4.42578125" customWidth="1"/>
    <col min="9" max="9" width="7.28515625" customWidth="1"/>
    <col min="10" max="10" width="4.7109375" hidden="1" customWidth="1"/>
    <col min="11" max="11" width="5" customWidth="1"/>
    <col min="12" max="12" width="7.42578125" customWidth="1"/>
    <col min="13" max="13" width="7.140625" customWidth="1"/>
    <col min="14" max="14" width="4" customWidth="1"/>
    <col min="15" max="15" width="4.42578125" customWidth="1"/>
    <col min="16" max="16" width="6.5703125" customWidth="1"/>
    <col min="17" max="17" width="13.140625" customWidth="1"/>
    <col min="18" max="18" width="9.5703125" customWidth="1"/>
    <col min="20" max="20" width="4.28515625" hidden="1" customWidth="1"/>
    <col min="21" max="21" width="10" hidden="1" customWidth="1"/>
    <col min="22" max="22" width="9.140625" hidden="1" customWidth="1"/>
    <col min="23" max="23" width="12" hidden="1" customWidth="1"/>
    <col min="24" max="24" width="11.5703125" hidden="1" customWidth="1"/>
    <col min="25" max="25" width="8.5703125" hidden="1" customWidth="1"/>
    <col min="26" max="26" width="19.85546875" hidden="1" customWidth="1"/>
    <col min="27" max="27" width="10.42578125" hidden="1" customWidth="1"/>
    <col min="28" max="28" width="7.42578125" hidden="1" customWidth="1"/>
    <col min="29" max="30" width="10.42578125" hidden="1" customWidth="1"/>
    <col min="31" max="32" width="8.5703125" hidden="1" customWidth="1"/>
    <col min="33" max="33" width="12" hidden="1" customWidth="1"/>
    <col min="34" max="41" width="9.140625" hidden="1" customWidth="1"/>
    <col min="42" max="43" width="9.140625" customWidth="1"/>
  </cols>
  <sheetData>
    <row r="1" spans="1:41" ht="15.75">
      <c r="A1" s="119" t="s">
        <v>20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41" ht="15.75">
      <c r="A2" s="119" t="s">
        <v>46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41" ht="4.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41">
      <c r="A4" s="84" t="s">
        <v>31</v>
      </c>
      <c r="B4" s="84" t="s">
        <v>156</v>
      </c>
      <c r="C4" s="85"/>
      <c r="D4" s="85"/>
      <c r="E4" s="85"/>
      <c r="F4" s="85"/>
    </row>
    <row r="5" spans="1:41" ht="16.5" customHeight="1">
      <c r="A5" s="144" t="s">
        <v>1</v>
      </c>
      <c r="B5" s="145" t="s">
        <v>29</v>
      </c>
      <c r="C5" s="145" t="s">
        <v>22</v>
      </c>
      <c r="D5" s="144" t="s">
        <v>9</v>
      </c>
      <c r="E5" s="144"/>
      <c r="F5" s="144"/>
      <c r="G5" s="144"/>
      <c r="H5" s="144"/>
      <c r="I5" s="144"/>
      <c r="J5" s="148" t="s">
        <v>22</v>
      </c>
      <c r="K5" s="144" t="s">
        <v>14</v>
      </c>
      <c r="L5" s="144"/>
      <c r="M5" s="144"/>
      <c r="N5" s="144"/>
      <c r="O5" s="144"/>
      <c r="P5" s="144"/>
      <c r="Q5" s="145" t="s">
        <v>15</v>
      </c>
      <c r="R5" s="143" t="s">
        <v>21</v>
      </c>
      <c r="U5" t="s">
        <v>155</v>
      </c>
      <c r="AB5" s="7"/>
      <c r="AC5" s="7"/>
      <c r="AD5" s="7"/>
      <c r="AE5" s="7"/>
      <c r="AF5" s="7"/>
      <c r="AG5" s="7"/>
      <c r="AH5" s="7"/>
      <c r="AI5" s="7"/>
      <c r="AJ5" s="7"/>
    </row>
    <row r="6" spans="1:41" ht="25.5" customHeight="1">
      <c r="A6" s="144"/>
      <c r="B6" s="145"/>
      <c r="C6" s="145"/>
      <c r="D6" s="147" t="s">
        <v>26</v>
      </c>
      <c r="E6" s="147"/>
      <c r="F6" s="86" t="s">
        <v>16</v>
      </c>
      <c r="G6" s="147" t="s">
        <v>17</v>
      </c>
      <c r="H6" s="147"/>
      <c r="I6" s="86" t="s">
        <v>18</v>
      </c>
      <c r="J6" s="148"/>
      <c r="K6" s="147" t="s">
        <v>26</v>
      </c>
      <c r="L6" s="147"/>
      <c r="M6" s="86" t="s">
        <v>16</v>
      </c>
      <c r="N6" s="147" t="s">
        <v>17</v>
      </c>
      <c r="O6" s="147"/>
      <c r="P6" s="86" t="s">
        <v>18</v>
      </c>
      <c r="Q6" s="145"/>
      <c r="R6" s="143"/>
      <c r="W6" s="8" t="s">
        <v>38</v>
      </c>
      <c r="X6" s="8" t="s">
        <v>39</v>
      </c>
      <c r="Y6" s="8" t="s">
        <v>32</v>
      </c>
      <c r="Z6" s="8" t="s">
        <v>33</v>
      </c>
      <c r="AA6" s="8" t="s">
        <v>34</v>
      </c>
      <c r="AB6" s="8" t="s">
        <v>35</v>
      </c>
      <c r="AC6" s="8" t="s">
        <v>42</v>
      </c>
      <c r="AD6" s="8" t="s">
        <v>43</v>
      </c>
      <c r="AE6" s="8" t="s">
        <v>44</v>
      </c>
      <c r="AF6" s="8" t="s">
        <v>45</v>
      </c>
      <c r="AG6" s="8"/>
      <c r="AH6" s="8"/>
    </row>
    <row r="7" spans="1:41" ht="13.5" customHeight="1">
      <c r="A7" s="106">
        <v>1</v>
      </c>
      <c r="B7" s="107">
        <v>2</v>
      </c>
      <c r="C7" s="107">
        <v>3</v>
      </c>
      <c r="D7" s="149">
        <v>4</v>
      </c>
      <c r="E7" s="149"/>
      <c r="F7" s="107">
        <v>5</v>
      </c>
      <c r="G7" s="149">
        <v>6</v>
      </c>
      <c r="H7" s="149"/>
      <c r="I7" s="107">
        <v>7</v>
      </c>
      <c r="J7" s="107">
        <v>8</v>
      </c>
      <c r="K7" s="149">
        <v>9</v>
      </c>
      <c r="L7" s="149"/>
      <c r="M7" s="107">
        <v>10</v>
      </c>
      <c r="N7" s="149">
        <v>11</v>
      </c>
      <c r="O7" s="149"/>
      <c r="P7" s="107">
        <v>12</v>
      </c>
      <c r="Q7" s="107">
        <v>13</v>
      </c>
      <c r="R7" s="107">
        <v>14</v>
      </c>
    </row>
    <row r="8" spans="1:41" s="4" customFormat="1" ht="25.5" customHeight="1">
      <c r="A8" s="54">
        <v>1</v>
      </c>
      <c r="B8" s="87" t="str">
        <f>SKP!C12</f>
        <v>Menetapkan  Rencana dan Program Kerja Biro Administrasi Umum</v>
      </c>
      <c r="C8" s="54">
        <f>SKP!F12</f>
        <v>0</v>
      </c>
      <c r="D8" s="53">
        <f>SKP!G12</f>
        <v>1</v>
      </c>
      <c r="E8" s="52" t="str">
        <f>SKP!H12</f>
        <v>dokumen</v>
      </c>
      <c r="F8" s="53">
        <f>SKP!I12</f>
        <v>100</v>
      </c>
      <c r="G8" s="52">
        <f>SKP!J12</f>
        <v>12</v>
      </c>
      <c r="H8" s="53" t="str">
        <f>SKP!K12</f>
        <v>bln</v>
      </c>
      <c r="I8" s="56" t="str">
        <f>SKP!L12</f>
        <v>-</v>
      </c>
      <c r="J8" s="54">
        <f>K8*SKP!E12</f>
        <v>0</v>
      </c>
      <c r="K8" s="88">
        <v>1</v>
      </c>
      <c r="L8" s="89" t="s">
        <v>169</v>
      </c>
      <c r="M8" s="88">
        <v>90</v>
      </c>
      <c r="N8" s="88">
        <v>1</v>
      </c>
      <c r="O8" s="90" t="s">
        <v>154</v>
      </c>
      <c r="P8" s="246" t="s">
        <v>173</v>
      </c>
      <c r="Q8" s="58">
        <f>AG8</f>
        <v>198.33333333333331</v>
      </c>
      <c r="R8" s="58">
        <f t="shared" ref="R8:R14" si="0">IF(I8="-",IF(P8="-",Q8/3,Q8/3),Q8/3)</f>
        <v>66.1111111111111</v>
      </c>
      <c r="T8" s="4">
        <f>IF(D8&gt;0,1,0)</f>
        <v>1</v>
      </c>
      <c r="U8" s="4">
        <f>IFERROR(R8,0)</f>
        <v>66.1111111111111</v>
      </c>
      <c r="W8" s="4">
        <f>100-(N8/G8*100)</f>
        <v>91.666666666666671</v>
      </c>
      <c r="X8" s="9" t="e">
        <f>100-(P8/I8*100)</f>
        <v>#VALUE!</v>
      </c>
      <c r="Y8" s="4">
        <f>K8/D8*100</f>
        <v>100</v>
      </c>
      <c r="Z8" s="4">
        <f>M8/F8*100</f>
        <v>90</v>
      </c>
      <c r="AA8" s="5">
        <f>IF(W8&gt;24,AD8,AC8)</f>
        <v>8.3333333333333144</v>
      </c>
      <c r="AB8" s="5" t="e">
        <f>IF(X8&gt;24,AF8,AE8)</f>
        <v>#VALUE!</v>
      </c>
      <c r="AC8" s="4">
        <f>((1.76*G8-N8)/G8)*100</f>
        <v>167.66666666666669</v>
      </c>
      <c r="AD8" s="4">
        <f>76-((((1.76*G8-N8)/G8)*100)-100)</f>
        <v>8.3333333333333144</v>
      </c>
      <c r="AE8" t="e">
        <f>((1.76*I8-P8)/I8)*100</f>
        <v>#VALUE!</v>
      </c>
      <c r="AF8" t="e">
        <f>76-((((1.76*I8-P8)/I8)*100)-100)</f>
        <v>#VALUE!</v>
      </c>
      <c r="AG8">
        <f>IFERROR(SUM(Y8:AB8),SUM(Y8:AA8))</f>
        <v>198.33333333333331</v>
      </c>
      <c r="AH8"/>
      <c r="AK8" s="10">
        <f>100-(N8/G8*100)</f>
        <v>91.666666666666671</v>
      </c>
      <c r="AL8" s="11" t="e">
        <f>100-(P8/I8*100)</f>
        <v>#VALUE!</v>
      </c>
      <c r="AM8" s="5" t="e">
        <f>IF(AND(AK8&gt;24,AL8&gt;24),(IFERROR(((K8/D8*100)+(M8/F8*100)+(76-((((1.76*G8-N8)/G8)*100)-100))+(76-((((1.76*I8-P8)/I8)*100)-100))),((K8/D8*100)+(M8/F8*100)+(76-((((1.76*G8-N8)/G8)*100)-100))))),(IFERROR(((K8/D8*100)+(M8/F8*100)+(((1.76*G8-N8)/G8)*100))+(((1.76*I8-P8)/I8)*100),((K8/D8*100)+(M8/F8*100)+(((1.76*G8-N8)/G8)*100)))))</f>
        <v>#VALUE!</v>
      </c>
      <c r="AN8" s="7">
        <f>IF(AK8&gt;24,(((K8/D8*100)+(M8/F8*100)+(76-((((1.76*G8-N8)/G8)*100)-100)))),(((K8/D8*100)+(M8/F8*100)+(((1.76*G8-N8)/G8)*100))))</f>
        <v>198.33333333333331</v>
      </c>
      <c r="AO8" s="4">
        <f>IFERROR(AM8,AN8)</f>
        <v>198.33333333333331</v>
      </c>
    </row>
    <row r="9" spans="1:41" s="4" customFormat="1" ht="25.5" customHeight="1">
      <c r="A9" s="54">
        <f>A8+1</f>
        <v>2</v>
      </c>
      <c r="B9" s="87" t="str">
        <f>SKP!C13</f>
        <v>Menetapkan strategi  pelayanan administrasi umum dan sumber daya manusia</v>
      </c>
      <c r="C9" s="54">
        <f>SKP!F13</f>
        <v>0</v>
      </c>
      <c r="D9" s="53">
        <f>SKP!G13</f>
        <v>4</v>
      </c>
      <c r="E9" s="52" t="str">
        <f>SKP!H13</f>
        <v>dokumen</v>
      </c>
      <c r="F9" s="53">
        <f>SKP!I13</f>
        <v>100</v>
      </c>
      <c r="G9" s="52">
        <f>SKP!J13</f>
        <v>12</v>
      </c>
      <c r="H9" s="53" t="str">
        <f>SKP!K13</f>
        <v>bln</v>
      </c>
      <c r="I9" s="56" t="str">
        <f>SKP!L13</f>
        <v>-</v>
      </c>
      <c r="J9" s="54">
        <f>K9*SKP!E13</f>
        <v>0</v>
      </c>
      <c r="K9" s="88">
        <v>4</v>
      </c>
      <c r="L9" s="89" t="s">
        <v>169</v>
      </c>
      <c r="M9" s="88">
        <v>90</v>
      </c>
      <c r="N9" s="88">
        <v>12</v>
      </c>
      <c r="O9" s="90" t="s">
        <v>154</v>
      </c>
      <c r="P9" s="246" t="s">
        <v>173</v>
      </c>
      <c r="Q9" s="58">
        <f>AG9</f>
        <v>266</v>
      </c>
      <c r="R9" s="58">
        <f t="shared" si="0"/>
        <v>88.666666666666671</v>
      </c>
      <c r="T9" s="4">
        <f>IF(D9&gt;0,1,0)</f>
        <v>1</v>
      </c>
      <c r="U9" s="4">
        <f>IFERROR(R9,0)</f>
        <v>88.666666666666671</v>
      </c>
      <c r="W9" s="4">
        <f>100-(N9/G9*100)</f>
        <v>0</v>
      </c>
      <c r="X9" s="9" t="e">
        <f>100-(P9/I9*100)</f>
        <v>#VALUE!</v>
      </c>
      <c r="Y9" s="4">
        <f>K9/D9*100</f>
        <v>100</v>
      </c>
      <c r="Z9" s="4">
        <f>M9/F9*100</f>
        <v>90</v>
      </c>
      <c r="AA9" s="5">
        <f>IF(W9&gt;24,AD9,AC9)</f>
        <v>76.000000000000014</v>
      </c>
      <c r="AB9" s="5" t="e">
        <f>IF(X9&gt;24,AF9,AE9)</f>
        <v>#VALUE!</v>
      </c>
      <c r="AC9" s="4">
        <f>((1.76*G9-N9)/G9)*100</f>
        <v>76.000000000000014</v>
      </c>
      <c r="AD9" s="4">
        <f>76-((((1.76*G9-N9)/G9)*100)-100)</f>
        <v>99.999999999999986</v>
      </c>
      <c r="AE9" t="e">
        <f>((1.76*I9-P9)/I9)*100</f>
        <v>#VALUE!</v>
      </c>
      <c r="AF9" t="e">
        <f>76-((((1.76*I9-P9)/I9)*100)-100)</f>
        <v>#VALUE!</v>
      </c>
      <c r="AG9">
        <f>IFERROR(SUM(Y9:AB9),SUM(Y9:AA9))</f>
        <v>266</v>
      </c>
      <c r="AH9"/>
      <c r="AK9" s="10">
        <f>100-(N9/G9*100)</f>
        <v>0</v>
      </c>
      <c r="AL9" s="11" t="e">
        <f>100-(P9/I9*100)</f>
        <v>#VALUE!</v>
      </c>
      <c r="AM9" s="5" t="e">
        <f>IF(AND(AK9&gt;24,AL9&gt;24),(IFERROR(((K9/D9*100)+(M9/F9*100)+(76-((((1.76*G9-N9)/G9)*100)-100))+(76-((((1.76*I9-P9)/I9)*100)-100))),((K9/D9*100)+(M9/F9*100)+(76-((((1.76*G9-N9)/G9)*100)-100))))),(IFERROR(((K9/D9*100)+(M9/F9*100)+(((1.76*G9-N9)/G9)*100))+(((1.76*I9-P9)/I9)*100),((K9/D9*100)+(M9/F9*100)+(((1.76*G9-N9)/G9)*100)))))</f>
        <v>#VALUE!</v>
      </c>
      <c r="AN9" s="7">
        <f>IF(AK9&gt;24,(((K9/D9*100)+(M9/F9*100)+(76-((((1.76*G9-N9)/G9)*100)-100)))),(((K9/D9*100)+(M9/F9*100)+(((1.76*G9-N9)/G9)*100))))</f>
        <v>266</v>
      </c>
      <c r="AO9" s="4">
        <f>IFERROR(AM9,AN9)</f>
        <v>266</v>
      </c>
    </row>
    <row r="10" spans="1:41" s="4" customFormat="1" ht="24" customHeight="1">
      <c r="A10" s="54">
        <f t="shared" ref="A10:A14" si="1">A9+1</f>
        <v>3</v>
      </c>
      <c r="B10" s="87" t="str">
        <f>SKP!C14</f>
        <v>Menyelenggarakan pelayanan dibidang Tata Usaha dan Kearsipan</v>
      </c>
      <c r="C10" s="54">
        <f>SKP!F14</f>
        <v>0</v>
      </c>
      <c r="D10" s="53">
        <f>SKP!G14</f>
        <v>20</v>
      </c>
      <c r="E10" s="52" t="str">
        <f>SKP!H14</f>
        <v>layanan</v>
      </c>
      <c r="F10" s="53">
        <f>SKP!I14</f>
        <v>100</v>
      </c>
      <c r="G10" s="52">
        <f>SKP!J14</f>
        <v>12</v>
      </c>
      <c r="H10" s="53" t="str">
        <f>SKP!K14</f>
        <v>bln</v>
      </c>
      <c r="I10" s="56" t="str">
        <f>SKP!L14</f>
        <v>-</v>
      </c>
      <c r="J10" s="54">
        <f>K10*SKP!E14</f>
        <v>0</v>
      </c>
      <c r="K10" s="88">
        <v>17</v>
      </c>
      <c r="L10" s="89" t="s">
        <v>170</v>
      </c>
      <c r="M10" s="88">
        <v>80</v>
      </c>
      <c r="N10" s="88">
        <v>12</v>
      </c>
      <c r="O10" s="90" t="s">
        <v>154</v>
      </c>
      <c r="P10" s="246" t="s">
        <v>173</v>
      </c>
      <c r="Q10" s="58">
        <f>AG10</f>
        <v>241</v>
      </c>
      <c r="R10" s="58">
        <f t="shared" si="0"/>
        <v>80.333333333333329</v>
      </c>
      <c r="T10" s="4">
        <f>IF(D10&gt;0,1,0)</f>
        <v>1</v>
      </c>
      <c r="U10" s="4">
        <f>IFERROR(R10,0)</f>
        <v>80.333333333333329</v>
      </c>
      <c r="W10" s="4">
        <f>100-(N10/G10*100)</f>
        <v>0</v>
      </c>
      <c r="X10" s="9" t="e">
        <f>100-(P10/I10*100)</f>
        <v>#VALUE!</v>
      </c>
      <c r="Y10" s="4">
        <f>K10/D10*100</f>
        <v>85</v>
      </c>
      <c r="Z10" s="4">
        <f>M10/F10*100</f>
        <v>80</v>
      </c>
      <c r="AA10" s="5">
        <f>IF(W10&gt;24,AD10,AC10)</f>
        <v>76.000000000000014</v>
      </c>
      <c r="AB10" s="5" t="e">
        <f>IF(X10&gt;24,AF10,AE10)</f>
        <v>#VALUE!</v>
      </c>
      <c r="AC10" s="4">
        <f>((1.76*G10-N10)/G10)*100</f>
        <v>76.000000000000014</v>
      </c>
      <c r="AD10" s="4">
        <f>76-((((1.76*G10-N10)/G10)*100)-100)</f>
        <v>99.999999999999986</v>
      </c>
      <c r="AE10" t="e">
        <f>((1.76*I10-P10)/I10)*100</f>
        <v>#VALUE!</v>
      </c>
      <c r="AF10" t="e">
        <f>76-((((1.76*I10-P10)/I10)*100)-100)</f>
        <v>#VALUE!</v>
      </c>
      <c r="AG10">
        <f>IFERROR(SUM(Y10:AB10),SUM(Y10:AA10))</f>
        <v>241</v>
      </c>
      <c r="AH10"/>
      <c r="AI10" s="7"/>
      <c r="AJ10" s="7"/>
      <c r="AK10" s="10">
        <f>100-(N10/G10*100)</f>
        <v>0</v>
      </c>
      <c r="AL10" s="11" t="e">
        <f>100-(P10/I10*100)</f>
        <v>#VALUE!</v>
      </c>
      <c r="AM10" s="5" t="e">
        <f>IF(AND(AK10&gt;24,AL10&gt;24),(IFERROR(((K10/D10*100)+(M10/F10*100)+(76-((((1.76*G10-N10)/G10)*100)-100))+(76-((((1.76*I10-P10)/I10)*100)-100))),((K10/D10*100)+(M10/F10*100)+(76-((((1.76*G10-N10)/G10)*100)-100))))),(IFERROR(((K10/D10*100)+(M10/F10*100)+(((1.76*G10-N10)/G10)*100))+(((1.76*I10-P10)/I10)*100),((K10/D10*100)+(M10/F10*100)+(((1.76*G10-N10)/G10)*100)))))</f>
        <v>#VALUE!</v>
      </c>
      <c r="AN10" s="7">
        <f>IF(AK10&gt;24,(((K10/D10*100)+(M10/F10*100)+(76-((((1.76*G10-N10)/G10)*100)-100)))),(((K10/D10*100)+(M10/F10*100)+(((1.76*G10-N10)/G10)*100))))</f>
        <v>241</v>
      </c>
      <c r="AO10" s="4">
        <f>IFERROR(AM10,AN10)</f>
        <v>241</v>
      </c>
    </row>
    <row r="11" spans="1:41" s="4" customFormat="1" ht="24" customHeight="1">
      <c r="A11" s="54">
        <f t="shared" si="1"/>
        <v>4</v>
      </c>
      <c r="B11" s="87" t="str">
        <f>SKP!C15</f>
        <v xml:space="preserve">Menyelenggarakan pelayanan dibidang Hukum, Organisasi dan Ketatalaksanaan </v>
      </c>
      <c r="C11" s="54">
        <f>SKP!F15</f>
        <v>0</v>
      </c>
      <c r="D11" s="53">
        <f>SKP!G15</f>
        <v>10</v>
      </c>
      <c r="E11" s="52" t="str">
        <f>SKP!H15</f>
        <v>layanan</v>
      </c>
      <c r="F11" s="53">
        <f>SKP!I15</f>
        <v>100</v>
      </c>
      <c r="G11" s="52">
        <f>SKP!J15</f>
        <v>12</v>
      </c>
      <c r="H11" s="53" t="str">
        <f>SKP!K15</f>
        <v>bln</v>
      </c>
      <c r="I11" s="56" t="str">
        <f>SKP!L15</f>
        <v>-</v>
      </c>
      <c r="J11" s="54">
        <f>K11*SKP!E15</f>
        <v>0</v>
      </c>
      <c r="K11" s="88">
        <v>10</v>
      </c>
      <c r="L11" s="89" t="s">
        <v>170</v>
      </c>
      <c r="M11" s="88">
        <v>75</v>
      </c>
      <c r="N11" s="88">
        <v>12</v>
      </c>
      <c r="O11" s="90" t="s">
        <v>154</v>
      </c>
      <c r="P11" s="246" t="s">
        <v>173</v>
      </c>
      <c r="Q11" s="58">
        <f>AG11</f>
        <v>251</v>
      </c>
      <c r="R11" s="58">
        <f t="shared" si="0"/>
        <v>83.666666666666671</v>
      </c>
      <c r="T11" s="4">
        <f t="shared" ref="T11:T19" si="2">IF(D11&gt;0,1,0)</f>
        <v>1</v>
      </c>
      <c r="U11" s="4">
        <f t="shared" ref="U11:U19" si="3">IFERROR(R11,0)</f>
        <v>83.666666666666671</v>
      </c>
      <c r="W11" s="4">
        <f t="shared" ref="W11:W19" si="4">100-(N11/G11*100)</f>
        <v>0</v>
      </c>
      <c r="X11" s="9" t="e">
        <f t="shared" ref="X11:X19" si="5">100-(P11/I11*100)</f>
        <v>#VALUE!</v>
      </c>
      <c r="Y11" s="4">
        <f t="shared" ref="Y11:Y19" si="6">K11/D11*100</f>
        <v>100</v>
      </c>
      <c r="Z11" s="4">
        <f t="shared" ref="Z11:Z19" si="7">M11/F11*100</f>
        <v>75</v>
      </c>
      <c r="AA11" s="5">
        <f t="shared" ref="AA11:AA19" si="8">IF(W11&gt;24,AD11,AC11)</f>
        <v>76.000000000000014</v>
      </c>
      <c r="AB11" s="5" t="e">
        <f t="shared" ref="AB11:AB19" si="9">IF(X11&gt;24,AF11,AE11)</f>
        <v>#VALUE!</v>
      </c>
      <c r="AC11" s="4">
        <f t="shared" ref="AC11:AC19" si="10">((1.76*G11-N11)/G11)*100</f>
        <v>76.000000000000014</v>
      </c>
      <c r="AD11" s="4">
        <f t="shared" ref="AD11:AD19" si="11">76-((((1.76*G11-N11)/G11)*100)-100)</f>
        <v>99.999999999999986</v>
      </c>
      <c r="AE11" t="e">
        <f t="shared" ref="AE11:AE19" si="12">((1.76*I11-P11)/I11)*100</f>
        <v>#VALUE!</v>
      </c>
      <c r="AF11" t="e">
        <f t="shared" ref="AF11:AF19" si="13">76-((((1.76*I11-P11)/I11)*100)-100)</f>
        <v>#VALUE!</v>
      </c>
      <c r="AG11">
        <f t="shared" ref="AG11:AG19" si="14">IFERROR(SUM(Y11:AB11),SUM(Y11:AA11))</f>
        <v>251</v>
      </c>
      <c r="AH11"/>
      <c r="AI11" s="7"/>
      <c r="AJ11" s="7"/>
      <c r="AK11" s="10">
        <f t="shared" ref="AK11:AK19" si="15">100-(N11/G11*100)</f>
        <v>0</v>
      </c>
      <c r="AL11" s="11" t="e">
        <f t="shared" ref="AL11:AL19" si="16">100-(P11/I11*100)</f>
        <v>#VALUE!</v>
      </c>
      <c r="AM11" s="5" t="e">
        <f t="shared" ref="AM11:AM19" si="17">IF(AND(AK11&gt;24,AL11&gt;24),(IFERROR(((K11/D11*100)+(M11/F11*100)+(76-((((1.76*G11-N11)/G11)*100)-100))+(76-((((1.76*I11-P11)/I11)*100)-100))),((K11/D11*100)+(M11/F11*100)+(76-((((1.76*G11-N11)/G11)*100)-100))))),(IFERROR(((K11/D11*100)+(M11/F11*100)+(((1.76*G11-N11)/G11)*100))+(((1.76*I11-P11)/I11)*100),((K11/D11*100)+(M11/F11*100)+(((1.76*G11-N11)/G11)*100)))))</f>
        <v>#VALUE!</v>
      </c>
      <c r="AN11" s="7">
        <f t="shared" ref="AN11:AN19" si="18">IF(AK11&gt;24,(((K11/D11*100)+(M11/F11*100)+(76-((((1.76*G11-N11)/G11)*100)-100)))),(((K11/D11*100)+(M11/F11*100)+(((1.76*G11-N11)/G11)*100))))</f>
        <v>251</v>
      </c>
      <c r="AO11" s="4">
        <f t="shared" ref="AO11:AO19" si="19">IFERROR(AM11,AN11)</f>
        <v>251</v>
      </c>
    </row>
    <row r="12" spans="1:41" s="4" customFormat="1" ht="24" customHeight="1">
      <c r="A12" s="54">
        <f t="shared" si="1"/>
        <v>5</v>
      </c>
      <c r="B12" s="87" t="str">
        <f>SKP!C16</f>
        <v>Menyelenggarakan pelayanan dibidang Pengembangan dan evaluasi Sumber daya manusia</v>
      </c>
      <c r="C12" s="54">
        <f>SKP!F16</f>
        <v>0</v>
      </c>
      <c r="D12" s="53">
        <f>SKP!G16</f>
        <v>25</v>
      </c>
      <c r="E12" s="52" t="str">
        <f>SKP!H16</f>
        <v>layanan</v>
      </c>
      <c r="F12" s="53">
        <f>SKP!I16</f>
        <v>100</v>
      </c>
      <c r="G12" s="52">
        <f>SKP!J16</f>
        <v>12</v>
      </c>
      <c r="H12" s="53" t="str">
        <f>SKP!K16</f>
        <v>bln</v>
      </c>
      <c r="I12" s="56" t="str">
        <f>SKP!L16</f>
        <v>-</v>
      </c>
      <c r="J12" s="54">
        <f>K12*SKP!E16</f>
        <v>0</v>
      </c>
      <c r="K12" s="88">
        <v>24</v>
      </c>
      <c r="L12" s="89" t="s">
        <v>170</v>
      </c>
      <c r="M12" s="88">
        <v>85</v>
      </c>
      <c r="N12" s="88">
        <v>12</v>
      </c>
      <c r="O12" s="90" t="s">
        <v>154</v>
      </c>
      <c r="P12" s="246" t="s">
        <v>173</v>
      </c>
      <c r="Q12" s="58">
        <f t="shared" ref="Q12:Q14" si="20">AG12</f>
        <v>257</v>
      </c>
      <c r="R12" s="58">
        <f>IF(I12="-",IF(P12="-",Q12/3,Q12/3),Q12/3)</f>
        <v>85.666666666666671</v>
      </c>
      <c r="T12" s="4">
        <f t="shared" si="2"/>
        <v>1</v>
      </c>
      <c r="U12" s="4">
        <f t="shared" si="3"/>
        <v>85.666666666666671</v>
      </c>
      <c r="W12" s="4">
        <f t="shared" si="4"/>
        <v>0</v>
      </c>
      <c r="X12" s="9" t="e">
        <f t="shared" si="5"/>
        <v>#VALUE!</v>
      </c>
      <c r="Y12" s="4">
        <f t="shared" si="6"/>
        <v>96</v>
      </c>
      <c r="Z12" s="4">
        <f t="shared" si="7"/>
        <v>85</v>
      </c>
      <c r="AA12" s="5">
        <f t="shared" si="8"/>
        <v>76.000000000000014</v>
      </c>
      <c r="AB12" s="5" t="e">
        <f t="shared" si="9"/>
        <v>#VALUE!</v>
      </c>
      <c r="AC12" s="4">
        <f t="shared" si="10"/>
        <v>76.000000000000014</v>
      </c>
      <c r="AD12" s="4">
        <f t="shared" si="11"/>
        <v>99.999999999999986</v>
      </c>
      <c r="AE12" t="e">
        <f t="shared" si="12"/>
        <v>#VALUE!</v>
      </c>
      <c r="AF12" t="e">
        <f t="shared" si="13"/>
        <v>#VALUE!</v>
      </c>
      <c r="AG12">
        <f t="shared" si="14"/>
        <v>257</v>
      </c>
      <c r="AH12"/>
      <c r="AI12" s="7"/>
      <c r="AJ12" s="7"/>
      <c r="AK12" s="10">
        <f t="shared" si="15"/>
        <v>0</v>
      </c>
      <c r="AL12" s="11" t="e">
        <f t="shared" si="16"/>
        <v>#VALUE!</v>
      </c>
      <c r="AM12" s="5" t="e">
        <f t="shared" si="17"/>
        <v>#VALUE!</v>
      </c>
      <c r="AN12" s="7">
        <f t="shared" si="18"/>
        <v>257</v>
      </c>
      <c r="AO12" s="4">
        <f t="shared" si="19"/>
        <v>257</v>
      </c>
    </row>
    <row r="13" spans="1:41" s="4" customFormat="1" ht="24" customHeight="1">
      <c r="A13" s="54">
        <f t="shared" si="1"/>
        <v>6</v>
      </c>
      <c r="B13" s="87" t="str">
        <f>SKP!C17</f>
        <v>Menyelenggarakan pelayanan dibidang administtrasi aset, logistik dan kerumahtanggaan</v>
      </c>
      <c r="C13" s="54">
        <f>SKP!F17</f>
        <v>0</v>
      </c>
      <c r="D13" s="53">
        <f>SKP!G17</f>
        <v>15</v>
      </c>
      <c r="E13" s="52" t="str">
        <f>SKP!H17</f>
        <v>layanan</v>
      </c>
      <c r="F13" s="53">
        <f>SKP!I17</f>
        <v>100</v>
      </c>
      <c r="G13" s="52">
        <f>SKP!J17</f>
        <v>12</v>
      </c>
      <c r="H13" s="53" t="str">
        <f>SKP!K17</f>
        <v>bln</v>
      </c>
      <c r="I13" s="56" t="str">
        <f>SKP!L17</f>
        <v>-</v>
      </c>
      <c r="J13" s="54">
        <f>K13*SKP!E17</f>
        <v>0</v>
      </c>
      <c r="K13" s="88">
        <v>13</v>
      </c>
      <c r="L13" s="89" t="s">
        <v>170</v>
      </c>
      <c r="M13" s="88">
        <v>90</v>
      </c>
      <c r="N13" s="88">
        <v>12</v>
      </c>
      <c r="O13" s="90" t="s">
        <v>154</v>
      </c>
      <c r="P13" s="246" t="s">
        <v>173</v>
      </c>
      <c r="Q13" s="58">
        <f t="shared" si="20"/>
        <v>252.66666666666669</v>
      </c>
      <c r="R13" s="58">
        <f t="shared" si="0"/>
        <v>84.222222222222229</v>
      </c>
      <c r="T13" s="4">
        <f t="shared" si="2"/>
        <v>1</v>
      </c>
      <c r="U13" s="4">
        <f t="shared" si="3"/>
        <v>84.222222222222229</v>
      </c>
      <c r="W13" s="4">
        <f t="shared" si="4"/>
        <v>0</v>
      </c>
      <c r="X13" s="9" t="e">
        <f t="shared" si="5"/>
        <v>#VALUE!</v>
      </c>
      <c r="Y13" s="4">
        <f t="shared" si="6"/>
        <v>86.666666666666671</v>
      </c>
      <c r="Z13" s="4">
        <f t="shared" si="7"/>
        <v>90</v>
      </c>
      <c r="AA13" s="5">
        <f t="shared" si="8"/>
        <v>76.000000000000014</v>
      </c>
      <c r="AB13" s="5" t="e">
        <f t="shared" si="9"/>
        <v>#VALUE!</v>
      </c>
      <c r="AC13" s="4">
        <f t="shared" si="10"/>
        <v>76.000000000000014</v>
      </c>
      <c r="AD13" s="4">
        <f t="shared" si="11"/>
        <v>99.999999999999986</v>
      </c>
      <c r="AE13" t="e">
        <f t="shared" si="12"/>
        <v>#VALUE!</v>
      </c>
      <c r="AF13" t="e">
        <f t="shared" si="13"/>
        <v>#VALUE!</v>
      </c>
      <c r="AG13">
        <f t="shared" si="14"/>
        <v>252.66666666666669</v>
      </c>
      <c r="AH13"/>
      <c r="AI13" s="7"/>
      <c r="AJ13" s="7"/>
      <c r="AK13" s="10">
        <f t="shared" si="15"/>
        <v>0</v>
      </c>
      <c r="AL13" s="11" t="e">
        <f t="shared" si="16"/>
        <v>#VALUE!</v>
      </c>
      <c r="AM13" s="5" t="e">
        <f t="shared" si="17"/>
        <v>#VALUE!</v>
      </c>
      <c r="AN13" s="7">
        <f t="shared" si="18"/>
        <v>252.66666666666669</v>
      </c>
      <c r="AO13" s="4">
        <f t="shared" si="19"/>
        <v>252.66666666666669</v>
      </c>
    </row>
    <row r="14" spans="1:41" s="4" customFormat="1" ht="24" customHeight="1">
      <c r="A14" s="54">
        <f t="shared" si="1"/>
        <v>7</v>
      </c>
      <c r="B14" s="87" t="str">
        <f>SKP!C18</f>
        <v xml:space="preserve">Menyusun laporan Tahunan Biro Administrasi Umum </v>
      </c>
      <c r="C14" s="54">
        <f>SKP!F18</f>
        <v>0</v>
      </c>
      <c r="D14" s="53">
        <f>SKP!G18</f>
        <v>1</v>
      </c>
      <c r="E14" s="52" t="str">
        <f>SKP!H18</f>
        <v>dokumen</v>
      </c>
      <c r="F14" s="53">
        <f>SKP!I18</f>
        <v>100</v>
      </c>
      <c r="G14" s="52">
        <f>SKP!J18</f>
        <v>12</v>
      </c>
      <c r="H14" s="53" t="str">
        <f>SKP!K18</f>
        <v>bln</v>
      </c>
      <c r="I14" s="56" t="str">
        <f>SKP!L18</f>
        <v>-</v>
      </c>
      <c r="J14" s="54">
        <f>K14*SKP!E18</f>
        <v>0</v>
      </c>
      <c r="K14" s="88">
        <v>3</v>
      </c>
      <c r="L14" s="89" t="s">
        <v>169</v>
      </c>
      <c r="M14" s="88">
        <v>90</v>
      </c>
      <c r="N14" s="88">
        <v>1</v>
      </c>
      <c r="O14" s="90" t="s">
        <v>154</v>
      </c>
      <c r="P14" s="246" t="s">
        <v>173</v>
      </c>
      <c r="Q14" s="58">
        <f t="shared" si="20"/>
        <v>398.33333333333331</v>
      </c>
      <c r="R14" s="58">
        <f t="shared" si="0"/>
        <v>132.77777777777777</v>
      </c>
      <c r="T14" s="4">
        <f t="shared" si="2"/>
        <v>1</v>
      </c>
      <c r="U14" s="4">
        <f t="shared" si="3"/>
        <v>132.77777777777777</v>
      </c>
      <c r="W14" s="4">
        <f t="shared" si="4"/>
        <v>91.666666666666671</v>
      </c>
      <c r="X14" s="9" t="e">
        <f t="shared" si="5"/>
        <v>#VALUE!</v>
      </c>
      <c r="Y14" s="4">
        <f t="shared" si="6"/>
        <v>300</v>
      </c>
      <c r="Z14" s="4">
        <f t="shared" si="7"/>
        <v>90</v>
      </c>
      <c r="AA14" s="5">
        <f t="shared" si="8"/>
        <v>8.3333333333333144</v>
      </c>
      <c r="AB14" s="5" t="e">
        <f t="shared" si="9"/>
        <v>#VALUE!</v>
      </c>
      <c r="AC14" s="4">
        <f t="shared" si="10"/>
        <v>167.66666666666669</v>
      </c>
      <c r="AD14" s="4">
        <f t="shared" si="11"/>
        <v>8.3333333333333144</v>
      </c>
      <c r="AE14" t="e">
        <f t="shared" si="12"/>
        <v>#VALUE!</v>
      </c>
      <c r="AF14" t="e">
        <f t="shared" si="13"/>
        <v>#VALUE!</v>
      </c>
      <c r="AG14">
        <f t="shared" si="14"/>
        <v>398.33333333333331</v>
      </c>
      <c r="AH14"/>
      <c r="AI14" s="7"/>
      <c r="AJ14" s="7"/>
      <c r="AK14" s="10">
        <f t="shared" si="15"/>
        <v>91.666666666666671</v>
      </c>
      <c r="AL14" s="11" t="e">
        <f t="shared" si="16"/>
        <v>#VALUE!</v>
      </c>
      <c r="AM14" s="5" t="e">
        <f t="shared" si="17"/>
        <v>#VALUE!</v>
      </c>
      <c r="AN14" s="7">
        <f t="shared" si="18"/>
        <v>398.33333333333331</v>
      </c>
      <c r="AO14" s="4">
        <f t="shared" si="19"/>
        <v>398.33333333333331</v>
      </c>
    </row>
    <row r="15" spans="1:41" s="4" customFormat="1" ht="24" customHeight="1">
      <c r="A15" s="54"/>
      <c r="B15" s="87"/>
      <c r="C15" s="54"/>
      <c r="D15" s="54"/>
      <c r="E15" s="55"/>
      <c r="F15" s="54"/>
      <c r="G15" s="54"/>
      <c r="H15" s="54"/>
      <c r="I15" s="56"/>
      <c r="J15" s="54"/>
      <c r="K15" s="88"/>
      <c r="L15" s="89"/>
      <c r="M15" s="88"/>
      <c r="N15" s="88"/>
      <c r="O15" s="90"/>
      <c r="P15" s="57"/>
      <c r="Q15" s="58"/>
      <c r="R15" s="58"/>
      <c r="T15" s="4">
        <f t="shared" si="2"/>
        <v>0</v>
      </c>
      <c r="U15" s="4">
        <f t="shared" si="3"/>
        <v>0</v>
      </c>
      <c r="W15" s="4" t="e">
        <f t="shared" si="4"/>
        <v>#DIV/0!</v>
      </c>
      <c r="X15" s="9" t="e">
        <f t="shared" si="5"/>
        <v>#DIV/0!</v>
      </c>
      <c r="Y15" s="4" t="e">
        <f t="shared" si="6"/>
        <v>#DIV/0!</v>
      </c>
      <c r="Z15" s="4" t="e">
        <f t="shared" si="7"/>
        <v>#DIV/0!</v>
      </c>
      <c r="AA15" s="5" t="e">
        <f t="shared" si="8"/>
        <v>#DIV/0!</v>
      </c>
      <c r="AB15" s="5" t="e">
        <f t="shared" si="9"/>
        <v>#DIV/0!</v>
      </c>
      <c r="AC15" s="4" t="e">
        <f t="shared" si="10"/>
        <v>#DIV/0!</v>
      </c>
      <c r="AD15" s="4" t="e">
        <f t="shared" si="11"/>
        <v>#DIV/0!</v>
      </c>
      <c r="AE15" t="e">
        <f t="shared" si="12"/>
        <v>#DIV/0!</v>
      </c>
      <c r="AF15" t="e">
        <f t="shared" si="13"/>
        <v>#DIV/0!</v>
      </c>
      <c r="AG15" t="e">
        <f t="shared" si="14"/>
        <v>#DIV/0!</v>
      </c>
      <c r="AH15"/>
      <c r="AI15" s="7"/>
      <c r="AJ15" s="7"/>
      <c r="AK15" s="10" t="e">
        <f t="shared" si="15"/>
        <v>#DIV/0!</v>
      </c>
      <c r="AL15" s="11" t="e">
        <f t="shared" si="16"/>
        <v>#DIV/0!</v>
      </c>
      <c r="AM15" s="5" t="e">
        <f t="shared" si="17"/>
        <v>#DIV/0!</v>
      </c>
      <c r="AN15" s="7" t="e">
        <f t="shared" si="18"/>
        <v>#DIV/0!</v>
      </c>
      <c r="AO15" s="4" t="e">
        <f t="shared" si="19"/>
        <v>#DIV/0!</v>
      </c>
    </row>
    <row r="16" spans="1:41" s="4" customFormat="1" ht="24" customHeight="1">
      <c r="A16" s="54"/>
      <c r="B16" s="87"/>
      <c r="C16" s="54"/>
      <c r="D16" s="54"/>
      <c r="E16" s="55"/>
      <c r="F16" s="54"/>
      <c r="G16" s="54"/>
      <c r="H16" s="54"/>
      <c r="I16" s="56"/>
      <c r="J16" s="54"/>
      <c r="K16" s="88"/>
      <c r="L16" s="89"/>
      <c r="M16" s="88"/>
      <c r="N16" s="88"/>
      <c r="O16" s="90"/>
      <c r="P16" s="57"/>
      <c r="Q16" s="58"/>
      <c r="R16" s="58"/>
      <c r="T16" s="4">
        <f t="shared" si="2"/>
        <v>0</v>
      </c>
      <c r="U16" s="4">
        <f t="shared" si="3"/>
        <v>0</v>
      </c>
      <c r="W16" s="4" t="e">
        <f t="shared" si="4"/>
        <v>#DIV/0!</v>
      </c>
      <c r="X16" s="9" t="e">
        <f t="shared" si="5"/>
        <v>#DIV/0!</v>
      </c>
      <c r="Y16" s="4" t="e">
        <f t="shared" si="6"/>
        <v>#DIV/0!</v>
      </c>
      <c r="Z16" s="4" t="e">
        <f t="shared" si="7"/>
        <v>#DIV/0!</v>
      </c>
      <c r="AA16" s="5" t="e">
        <f t="shared" si="8"/>
        <v>#DIV/0!</v>
      </c>
      <c r="AB16" s="5" t="e">
        <f t="shared" si="9"/>
        <v>#DIV/0!</v>
      </c>
      <c r="AC16" s="4" t="e">
        <f t="shared" si="10"/>
        <v>#DIV/0!</v>
      </c>
      <c r="AD16" s="4" t="e">
        <f t="shared" si="11"/>
        <v>#DIV/0!</v>
      </c>
      <c r="AE16" t="e">
        <f>((1.76*I16-P16)/I16)*100</f>
        <v>#DIV/0!</v>
      </c>
      <c r="AF16" t="e">
        <f t="shared" si="13"/>
        <v>#DIV/0!</v>
      </c>
      <c r="AG16" t="e">
        <f t="shared" si="14"/>
        <v>#DIV/0!</v>
      </c>
      <c r="AH16"/>
      <c r="AI16" s="7"/>
      <c r="AJ16" s="7"/>
      <c r="AK16" s="10" t="e">
        <f t="shared" si="15"/>
        <v>#DIV/0!</v>
      </c>
      <c r="AL16" s="11" t="e">
        <f t="shared" si="16"/>
        <v>#DIV/0!</v>
      </c>
      <c r="AM16" s="5" t="e">
        <f t="shared" si="17"/>
        <v>#DIV/0!</v>
      </c>
      <c r="AN16" s="7" t="e">
        <f t="shared" si="18"/>
        <v>#DIV/0!</v>
      </c>
      <c r="AO16" s="4" t="e">
        <f t="shared" si="19"/>
        <v>#DIV/0!</v>
      </c>
    </row>
    <row r="17" spans="1:41" s="4" customFormat="1" ht="21" customHeight="1">
      <c r="A17" s="54"/>
      <c r="B17" s="87"/>
      <c r="C17" s="54"/>
      <c r="D17" s="54"/>
      <c r="E17" s="55"/>
      <c r="F17" s="54"/>
      <c r="G17" s="54"/>
      <c r="H17" s="54"/>
      <c r="I17" s="56"/>
      <c r="J17" s="54"/>
      <c r="K17" s="88"/>
      <c r="L17" s="89"/>
      <c r="M17" s="88"/>
      <c r="N17" s="88"/>
      <c r="O17" s="90"/>
      <c r="P17" s="57"/>
      <c r="Q17" s="58"/>
      <c r="R17" s="58"/>
      <c r="T17" s="4">
        <f t="shared" si="2"/>
        <v>0</v>
      </c>
      <c r="U17" s="4">
        <f t="shared" si="3"/>
        <v>0</v>
      </c>
      <c r="W17" s="4" t="e">
        <f t="shared" si="4"/>
        <v>#DIV/0!</v>
      </c>
      <c r="X17" s="9" t="e">
        <f t="shared" si="5"/>
        <v>#DIV/0!</v>
      </c>
      <c r="Y17" s="4" t="e">
        <f t="shared" si="6"/>
        <v>#DIV/0!</v>
      </c>
      <c r="Z17" s="4" t="e">
        <f t="shared" si="7"/>
        <v>#DIV/0!</v>
      </c>
      <c r="AA17" s="5" t="e">
        <f t="shared" si="8"/>
        <v>#DIV/0!</v>
      </c>
      <c r="AB17" s="5" t="e">
        <f t="shared" si="9"/>
        <v>#DIV/0!</v>
      </c>
      <c r="AC17" s="4" t="e">
        <f t="shared" si="10"/>
        <v>#DIV/0!</v>
      </c>
      <c r="AD17" s="4" t="e">
        <f t="shared" si="11"/>
        <v>#DIV/0!</v>
      </c>
      <c r="AE17" t="e">
        <f t="shared" si="12"/>
        <v>#DIV/0!</v>
      </c>
      <c r="AF17" t="e">
        <f t="shared" si="13"/>
        <v>#DIV/0!</v>
      </c>
      <c r="AG17" t="e">
        <f t="shared" si="14"/>
        <v>#DIV/0!</v>
      </c>
      <c r="AH17"/>
      <c r="AI17" s="7"/>
      <c r="AJ17" s="7"/>
      <c r="AK17" s="10" t="e">
        <f t="shared" si="15"/>
        <v>#DIV/0!</v>
      </c>
      <c r="AL17" s="11" t="e">
        <f t="shared" si="16"/>
        <v>#DIV/0!</v>
      </c>
      <c r="AM17" s="5" t="e">
        <f t="shared" si="17"/>
        <v>#DIV/0!</v>
      </c>
      <c r="AN17" s="7" t="e">
        <f t="shared" si="18"/>
        <v>#DIV/0!</v>
      </c>
      <c r="AO17" s="4" t="e">
        <f t="shared" si="19"/>
        <v>#DIV/0!</v>
      </c>
    </row>
    <row r="18" spans="1:41" s="4" customFormat="1" ht="22.5" customHeight="1">
      <c r="A18" s="54"/>
      <c r="B18" s="87"/>
      <c r="C18" s="54"/>
      <c r="D18" s="54"/>
      <c r="E18" s="55"/>
      <c r="F18" s="54"/>
      <c r="G18" s="54"/>
      <c r="H18" s="54"/>
      <c r="I18" s="56"/>
      <c r="J18" s="54"/>
      <c r="K18" s="54"/>
      <c r="L18" s="55"/>
      <c r="M18" s="54"/>
      <c r="N18" s="54"/>
      <c r="O18" s="54"/>
      <c r="P18" s="57"/>
      <c r="Q18" s="58"/>
      <c r="R18" s="58"/>
      <c r="T18" s="4">
        <f t="shared" si="2"/>
        <v>0</v>
      </c>
      <c r="U18" s="4">
        <f t="shared" si="3"/>
        <v>0</v>
      </c>
      <c r="W18" s="4" t="e">
        <f t="shared" si="4"/>
        <v>#DIV/0!</v>
      </c>
      <c r="X18" s="9" t="e">
        <f t="shared" si="5"/>
        <v>#DIV/0!</v>
      </c>
      <c r="Y18" s="4" t="e">
        <f t="shared" si="6"/>
        <v>#DIV/0!</v>
      </c>
      <c r="Z18" s="4" t="e">
        <f t="shared" si="7"/>
        <v>#DIV/0!</v>
      </c>
      <c r="AA18" s="5" t="e">
        <f t="shared" si="8"/>
        <v>#DIV/0!</v>
      </c>
      <c r="AB18" s="5" t="e">
        <f t="shared" si="9"/>
        <v>#DIV/0!</v>
      </c>
      <c r="AC18" s="4" t="e">
        <f t="shared" si="10"/>
        <v>#DIV/0!</v>
      </c>
      <c r="AD18" s="4" t="e">
        <f t="shared" si="11"/>
        <v>#DIV/0!</v>
      </c>
      <c r="AE18" t="e">
        <f t="shared" si="12"/>
        <v>#DIV/0!</v>
      </c>
      <c r="AF18" t="e">
        <f t="shared" si="13"/>
        <v>#DIV/0!</v>
      </c>
      <c r="AG18" t="e">
        <f t="shared" si="14"/>
        <v>#DIV/0!</v>
      </c>
      <c r="AH18"/>
      <c r="AI18" s="7"/>
      <c r="AJ18" s="7"/>
      <c r="AK18" s="10" t="e">
        <f t="shared" si="15"/>
        <v>#DIV/0!</v>
      </c>
      <c r="AL18" s="11" t="e">
        <f t="shared" si="16"/>
        <v>#DIV/0!</v>
      </c>
      <c r="AM18" s="5" t="e">
        <f t="shared" si="17"/>
        <v>#DIV/0!</v>
      </c>
      <c r="AN18" s="7" t="e">
        <f t="shared" si="18"/>
        <v>#DIV/0!</v>
      </c>
      <c r="AO18" s="4" t="e">
        <f t="shared" si="19"/>
        <v>#DIV/0!</v>
      </c>
    </row>
    <row r="19" spans="1:41" s="4" customFormat="1" ht="19.5" customHeight="1">
      <c r="A19" s="54"/>
      <c r="B19" s="87"/>
      <c r="C19" s="54"/>
      <c r="D19" s="54"/>
      <c r="E19" s="55"/>
      <c r="F19" s="54"/>
      <c r="G19" s="54"/>
      <c r="H19" s="54"/>
      <c r="I19" s="56"/>
      <c r="J19" s="54"/>
      <c r="K19" s="54"/>
      <c r="L19" s="55"/>
      <c r="M19" s="54"/>
      <c r="N19" s="54"/>
      <c r="O19" s="54"/>
      <c r="P19" s="57"/>
      <c r="Q19" s="58"/>
      <c r="R19" s="58"/>
      <c r="T19" s="4">
        <f t="shared" si="2"/>
        <v>0</v>
      </c>
      <c r="U19" s="4">
        <f t="shared" si="3"/>
        <v>0</v>
      </c>
      <c r="W19" s="4" t="e">
        <f t="shared" si="4"/>
        <v>#DIV/0!</v>
      </c>
      <c r="X19" s="9" t="e">
        <f t="shared" si="5"/>
        <v>#DIV/0!</v>
      </c>
      <c r="Y19" s="4" t="e">
        <f t="shared" si="6"/>
        <v>#DIV/0!</v>
      </c>
      <c r="Z19" s="4" t="e">
        <f t="shared" si="7"/>
        <v>#DIV/0!</v>
      </c>
      <c r="AA19" s="5" t="e">
        <f t="shared" si="8"/>
        <v>#DIV/0!</v>
      </c>
      <c r="AB19" s="5" t="e">
        <f t="shared" si="9"/>
        <v>#DIV/0!</v>
      </c>
      <c r="AC19" s="4" t="e">
        <f t="shared" si="10"/>
        <v>#DIV/0!</v>
      </c>
      <c r="AD19" s="4" t="e">
        <f t="shared" si="11"/>
        <v>#DIV/0!</v>
      </c>
      <c r="AE19" t="e">
        <f t="shared" si="12"/>
        <v>#DIV/0!</v>
      </c>
      <c r="AF19" t="e">
        <f t="shared" si="13"/>
        <v>#DIV/0!</v>
      </c>
      <c r="AG19" t="e">
        <f t="shared" si="14"/>
        <v>#DIV/0!</v>
      </c>
      <c r="AH19"/>
      <c r="AI19" s="7"/>
      <c r="AJ19" s="7"/>
      <c r="AK19" s="10" t="e">
        <f t="shared" si="15"/>
        <v>#DIV/0!</v>
      </c>
      <c r="AL19" s="11" t="e">
        <f t="shared" si="16"/>
        <v>#DIV/0!</v>
      </c>
      <c r="AM19" s="5" t="e">
        <f t="shared" si="17"/>
        <v>#DIV/0!</v>
      </c>
      <c r="AN19" s="7" t="e">
        <f t="shared" si="18"/>
        <v>#DIV/0!</v>
      </c>
      <c r="AO19" s="4" t="e">
        <f t="shared" si="19"/>
        <v>#DIV/0!</v>
      </c>
    </row>
    <row r="20" spans="1:41" s="4" customFormat="1" ht="25.5" customHeight="1">
      <c r="A20" s="54"/>
      <c r="B20" s="87"/>
      <c r="C20" s="54"/>
      <c r="D20" s="54"/>
      <c r="E20" s="55"/>
      <c r="F20" s="54"/>
      <c r="G20" s="54"/>
      <c r="H20" s="54"/>
      <c r="I20" s="56"/>
      <c r="J20" s="54"/>
      <c r="K20" s="54"/>
      <c r="L20" s="55"/>
      <c r="M20" s="54"/>
      <c r="N20" s="54"/>
      <c r="O20" s="54"/>
      <c r="P20" s="57"/>
      <c r="Q20" s="58"/>
      <c r="R20" s="58"/>
      <c r="T20" s="4">
        <f t="shared" ref="T20:T25" si="21">IF(D20&gt;0,1,0)</f>
        <v>0</v>
      </c>
      <c r="U20" s="4">
        <f t="shared" ref="U20:U25" si="22">IFERROR(R20,0)</f>
        <v>0</v>
      </c>
      <c r="W20" s="4" t="e">
        <f t="shared" ref="W20:W25" si="23">100-(N20/G20*100)</f>
        <v>#DIV/0!</v>
      </c>
      <c r="X20" s="9" t="e">
        <f t="shared" ref="X20:X25" si="24">100-(P20/I20*100)</f>
        <v>#DIV/0!</v>
      </c>
      <c r="Y20" s="4" t="e">
        <f t="shared" ref="Y20:Y25" si="25">K20/D20*100</f>
        <v>#DIV/0!</v>
      </c>
      <c r="Z20" s="4" t="e">
        <f t="shared" ref="Z20:Z25" si="26">M20/F20*100</f>
        <v>#DIV/0!</v>
      </c>
      <c r="AA20" s="5" t="e">
        <f t="shared" ref="AA20:AA25" si="27">IF(W20&gt;24,AD20,AC20)</f>
        <v>#DIV/0!</v>
      </c>
      <c r="AB20" s="5" t="e">
        <f t="shared" ref="AB20:AB25" si="28">IF(X20&gt;24,AF20,AE20)</f>
        <v>#DIV/0!</v>
      </c>
      <c r="AC20" s="4" t="e">
        <f t="shared" ref="AC20:AC25" si="29">((1.76*G20-N20)/G20)*100</f>
        <v>#DIV/0!</v>
      </c>
      <c r="AD20" s="4" t="e">
        <f t="shared" ref="AD20:AD25" si="30">76-((((1.76*G20-N20)/G20)*100)-100)</f>
        <v>#DIV/0!</v>
      </c>
      <c r="AE20" t="e">
        <f t="shared" ref="AE20:AE25" si="31">((1.76*I20-P20)/I20)*100</f>
        <v>#DIV/0!</v>
      </c>
      <c r="AF20" t="e">
        <f t="shared" ref="AF20:AF25" si="32">76-((((1.76*I20-P20)/I20)*100)-100)</f>
        <v>#DIV/0!</v>
      </c>
      <c r="AG20" t="e">
        <f t="shared" ref="AG20:AG25" si="33">IFERROR(SUM(Y20:AB20),SUM(Y20:AA20))</f>
        <v>#DIV/0!</v>
      </c>
      <c r="AH20"/>
      <c r="AI20" s="7"/>
      <c r="AJ20" s="7"/>
      <c r="AK20" s="10" t="e">
        <f t="shared" ref="AK20:AK25" si="34">100-(N20/G20*100)</f>
        <v>#DIV/0!</v>
      </c>
      <c r="AL20" s="11" t="e">
        <f t="shared" ref="AL20:AL25" si="35">100-(P20/I20*100)</f>
        <v>#DIV/0!</v>
      </c>
      <c r="AM20" s="5" t="e">
        <f t="shared" ref="AM20:AM25" si="36">IF(AND(AK20&gt;24,AL20&gt;24),(IFERROR(((K20/D20*100)+(M20/F20*100)+(76-((((1.76*G20-N20)/G20)*100)-100))+(76-((((1.76*I20-P20)/I20)*100)-100))),((K20/D20*100)+(M20/F20*100)+(76-((((1.76*G20-N20)/G20)*100)-100))))),(IFERROR(((K20/D20*100)+(M20/F20*100)+(((1.76*G20-N20)/G20)*100))+(((1.76*I20-P20)/I20)*100),((K20/D20*100)+(M20/F20*100)+(((1.76*G20-N20)/G20)*100)))))</f>
        <v>#DIV/0!</v>
      </c>
      <c r="AN20" s="7" t="e">
        <f t="shared" ref="AN20:AN25" si="37">IF(AK20&gt;24,(((K20/D20*100)+(M20/F20*100)+(76-((((1.76*G20-N20)/G20)*100)-100)))),(((K20/D20*100)+(M20/F20*100)+(((1.76*G20-N20)/G20)*100))))</f>
        <v>#DIV/0!</v>
      </c>
      <c r="AO20" s="4" t="e">
        <f t="shared" ref="AO20:AO25" si="38">IFERROR(AM20,AN20)</f>
        <v>#DIV/0!</v>
      </c>
    </row>
    <row r="21" spans="1:41" s="4" customFormat="1" ht="24" customHeight="1">
      <c r="A21" s="54"/>
      <c r="B21" s="87"/>
      <c r="C21" s="54"/>
      <c r="D21" s="54"/>
      <c r="E21" s="55"/>
      <c r="F21" s="54"/>
      <c r="G21" s="54"/>
      <c r="H21" s="54"/>
      <c r="I21" s="56"/>
      <c r="J21" s="54"/>
      <c r="K21" s="54"/>
      <c r="L21" s="55"/>
      <c r="M21" s="54"/>
      <c r="N21" s="54"/>
      <c r="O21" s="54"/>
      <c r="P21" s="57"/>
      <c r="Q21" s="58"/>
      <c r="R21" s="58"/>
      <c r="T21" s="4">
        <f t="shared" si="21"/>
        <v>0</v>
      </c>
      <c r="U21" s="4">
        <f t="shared" si="22"/>
        <v>0</v>
      </c>
      <c r="W21" s="4" t="e">
        <f t="shared" si="23"/>
        <v>#DIV/0!</v>
      </c>
      <c r="X21" s="9" t="e">
        <f t="shared" si="24"/>
        <v>#DIV/0!</v>
      </c>
      <c r="Y21" s="4" t="e">
        <f t="shared" si="25"/>
        <v>#DIV/0!</v>
      </c>
      <c r="Z21" s="4" t="e">
        <f t="shared" si="26"/>
        <v>#DIV/0!</v>
      </c>
      <c r="AA21" s="5" t="e">
        <f t="shared" si="27"/>
        <v>#DIV/0!</v>
      </c>
      <c r="AB21" s="5" t="e">
        <f t="shared" si="28"/>
        <v>#DIV/0!</v>
      </c>
      <c r="AC21" s="4" t="e">
        <f t="shared" si="29"/>
        <v>#DIV/0!</v>
      </c>
      <c r="AD21" s="4" t="e">
        <f t="shared" si="30"/>
        <v>#DIV/0!</v>
      </c>
      <c r="AE21" t="e">
        <f t="shared" si="31"/>
        <v>#DIV/0!</v>
      </c>
      <c r="AF21" t="e">
        <f t="shared" si="32"/>
        <v>#DIV/0!</v>
      </c>
      <c r="AG21" t="e">
        <f t="shared" si="33"/>
        <v>#DIV/0!</v>
      </c>
      <c r="AH21"/>
      <c r="AI21" s="7"/>
      <c r="AJ21" s="7"/>
      <c r="AK21" s="10" t="e">
        <f t="shared" si="34"/>
        <v>#DIV/0!</v>
      </c>
      <c r="AL21" s="11" t="e">
        <f t="shared" si="35"/>
        <v>#DIV/0!</v>
      </c>
      <c r="AM21" s="5" t="e">
        <f t="shared" si="36"/>
        <v>#DIV/0!</v>
      </c>
      <c r="AN21" s="7" t="e">
        <f t="shared" si="37"/>
        <v>#DIV/0!</v>
      </c>
      <c r="AO21" s="4" t="e">
        <f t="shared" si="38"/>
        <v>#DIV/0!</v>
      </c>
    </row>
    <row r="22" spans="1:41" s="4" customFormat="1" ht="24" customHeight="1">
      <c r="A22" s="54"/>
      <c r="B22" s="87"/>
      <c r="C22" s="54"/>
      <c r="D22" s="54"/>
      <c r="E22" s="55"/>
      <c r="F22" s="54"/>
      <c r="G22" s="54"/>
      <c r="H22" s="54"/>
      <c r="I22" s="56"/>
      <c r="J22" s="54"/>
      <c r="K22" s="54"/>
      <c r="L22" s="55"/>
      <c r="M22" s="54"/>
      <c r="N22" s="54"/>
      <c r="O22" s="54"/>
      <c r="P22" s="57"/>
      <c r="Q22" s="58"/>
      <c r="R22" s="58"/>
      <c r="T22" s="4">
        <f t="shared" si="21"/>
        <v>0</v>
      </c>
      <c r="U22" s="4">
        <f t="shared" si="22"/>
        <v>0</v>
      </c>
      <c r="W22" s="4" t="e">
        <f t="shared" si="23"/>
        <v>#DIV/0!</v>
      </c>
      <c r="X22" s="9" t="e">
        <f t="shared" si="24"/>
        <v>#DIV/0!</v>
      </c>
      <c r="Y22" s="4" t="e">
        <f t="shared" si="25"/>
        <v>#DIV/0!</v>
      </c>
      <c r="Z22" s="4" t="e">
        <f t="shared" si="26"/>
        <v>#DIV/0!</v>
      </c>
      <c r="AA22" s="5" t="e">
        <f t="shared" si="27"/>
        <v>#DIV/0!</v>
      </c>
      <c r="AB22" s="5" t="e">
        <f t="shared" si="28"/>
        <v>#DIV/0!</v>
      </c>
      <c r="AC22" s="4" t="e">
        <f t="shared" si="29"/>
        <v>#DIV/0!</v>
      </c>
      <c r="AD22" s="4" t="e">
        <f t="shared" si="30"/>
        <v>#DIV/0!</v>
      </c>
      <c r="AE22" t="e">
        <f t="shared" si="31"/>
        <v>#DIV/0!</v>
      </c>
      <c r="AF22" t="e">
        <f t="shared" si="32"/>
        <v>#DIV/0!</v>
      </c>
      <c r="AG22" t="e">
        <f t="shared" si="33"/>
        <v>#DIV/0!</v>
      </c>
      <c r="AH22"/>
      <c r="AI22" s="7"/>
      <c r="AJ22" s="7"/>
      <c r="AK22" s="10" t="e">
        <f t="shared" si="34"/>
        <v>#DIV/0!</v>
      </c>
      <c r="AL22" s="11" t="e">
        <f t="shared" si="35"/>
        <v>#DIV/0!</v>
      </c>
      <c r="AM22" s="5" t="e">
        <f t="shared" si="36"/>
        <v>#DIV/0!</v>
      </c>
      <c r="AN22" s="7" t="e">
        <f t="shared" si="37"/>
        <v>#DIV/0!</v>
      </c>
      <c r="AO22" s="4" t="e">
        <f t="shared" si="38"/>
        <v>#DIV/0!</v>
      </c>
    </row>
    <row r="23" spans="1:41" s="4" customFormat="1" ht="24" customHeight="1">
      <c r="A23" s="54"/>
      <c r="B23" s="87"/>
      <c r="C23" s="54"/>
      <c r="D23" s="54"/>
      <c r="E23" s="55"/>
      <c r="F23" s="54"/>
      <c r="G23" s="54"/>
      <c r="H23" s="54"/>
      <c r="I23" s="56"/>
      <c r="J23" s="54"/>
      <c r="K23" s="54"/>
      <c r="L23" s="55"/>
      <c r="M23" s="54"/>
      <c r="N23" s="54"/>
      <c r="O23" s="54"/>
      <c r="P23" s="57"/>
      <c r="Q23" s="58"/>
      <c r="R23" s="58"/>
      <c r="T23" s="4">
        <f t="shared" si="21"/>
        <v>0</v>
      </c>
      <c r="U23" s="4">
        <f t="shared" si="22"/>
        <v>0</v>
      </c>
      <c r="W23" s="4" t="e">
        <f t="shared" si="23"/>
        <v>#DIV/0!</v>
      </c>
      <c r="X23" s="9" t="e">
        <f t="shared" si="24"/>
        <v>#DIV/0!</v>
      </c>
      <c r="Y23" s="4" t="e">
        <f t="shared" si="25"/>
        <v>#DIV/0!</v>
      </c>
      <c r="Z23" s="4" t="e">
        <f t="shared" si="26"/>
        <v>#DIV/0!</v>
      </c>
      <c r="AA23" s="5" t="e">
        <f t="shared" si="27"/>
        <v>#DIV/0!</v>
      </c>
      <c r="AB23" s="5" t="e">
        <f t="shared" si="28"/>
        <v>#DIV/0!</v>
      </c>
      <c r="AC23" s="4" t="e">
        <f t="shared" si="29"/>
        <v>#DIV/0!</v>
      </c>
      <c r="AD23" s="4" t="e">
        <f t="shared" si="30"/>
        <v>#DIV/0!</v>
      </c>
      <c r="AE23" t="e">
        <f t="shared" si="31"/>
        <v>#DIV/0!</v>
      </c>
      <c r="AF23" t="e">
        <f t="shared" si="32"/>
        <v>#DIV/0!</v>
      </c>
      <c r="AG23" t="e">
        <f t="shared" si="33"/>
        <v>#DIV/0!</v>
      </c>
      <c r="AH23"/>
      <c r="AI23" s="7"/>
      <c r="AJ23" s="7"/>
      <c r="AK23" s="10" t="e">
        <f t="shared" si="34"/>
        <v>#DIV/0!</v>
      </c>
      <c r="AL23" s="11" t="e">
        <f t="shared" si="35"/>
        <v>#DIV/0!</v>
      </c>
      <c r="AM23" s="5" t="e">
        <f t="shared" si="36"/>
        <v>#DIV/0!</v>
      </c>
      <c r="AN23" s="7" t="e">
        <f t="shared" si="37"/>
        <v>#DIV/0!</v>
      </c>
      <c r="AO23" s="4" t="e">
        <f t="shared" si="38"/>
        <v>#DIV/0!</v>
      </c>
    </row>
    <row r="24" spans="1:41" s="4" customFormat="1" ht="24" customHeight="1">
      <c r="A24" s="54"/>
      <c r="B24" s="87"/>
      <c r="C24" s="54"/>
      <c r="D24" s="54"/>
      <c r="E24" s="55"/>
      <c r="F24" s="54"/>
      <c r="G24" s="54"/>
      <c r="H24" s="54"/>
      <c r="I24" s="56"/>
      <c r="J24" s="54"/>
      <c r="K24" s="54"/>
      <c r="L24" s="55"/>
      <c r="M24" s="54"/>
      <c r="N24" s="54"/>
      <c r="O24" s="54"/>
      <c r="P24" s="57"/>
      <c r="Q24" s="58"/>
      <c r="R24" s="58"/>
      <c r="T24" s="4">
        <f t="shared" si="21"/>
        <v>0</v>
      </c>
      <c r="U24" s="4">
        <f t="shared" si="22"/>
        <v>0</v>
      </c>
      <c r="W24" s="4" t="e">
        <f t="shared" si="23"/>
        <v>#DIV/0!</v>
      </c>
      <c r="X24" s="9" t="e">
        <f t="shared" si="24"/>
        <v>#DIV/0!</v>
      </c>
      <c r="Y24" s="4" t="e">
        <f t="shared" si="25"/>
        <v>#DIV/0!</v>
      </c>
      <c r="Z24" s="4" t="e">
        <f t="shared" si="26"/>
        <v>#DIV/0!</v>
      </c>
      <c r="AA24" s="5" t="e">
        <f t="shared" si="27"/>
        <v>#DIV/0!</v>
      </c>
      <c r="AB24" s="5" t="e">
        <f t="shared" si="28"/>
        <v>#DIV/0!</v>
      </c>
      <c r="AC24" s="4" t="e">
        <f t="shared" si="29"/>
        <v>#DIV/0!</v>
      </c>
      <c r="AD24" s="4" t="e">
        <f t="shared" si="30"/>
        <v>#DIV/0!</v>
      </c>
      <c r="AE24" t="e">
        <f t="shared" si="31"/>
        <v>#DIV/0!</v>
      </c>
      <c r="AF24" t="e">
        <f t="shared" si="32"/>
        <v>#DIV/0!</v>
      </c>
      <c r="AG24" t="e">
        <f t="shared" si="33"/>
        <v>#DIV/0!</v>
      </c>
      <c r="AH24"/>
      <c r="AI24" s="7"/>
      <c r="AJ24" s="7"/>
      <c r="AK24" s="10" t="e">
        <f t="shared" si="34"/>
        <v>#DIV/0!</v>
      </c>
      <c r="AL24" s="11" t="e">
        <f t="shared" si="35"/>
        <v>#DIV/0!</v>
      </c>
      <c r="AM24" s="5" t="e">
        <f t="shared" si="36"/>
        <v>#DIV/0!</v>
      </c>
      <c r="AN24" s="7" t="e">
        <f t="shared" si="37"/>
        <v>#DIV/0!</v>
      </c>
      <c r="AO24" s="4" t="e">
        <f t="shared" si="38"/>
        <v>#DIV/0!</v>
      </c>
    </row>
    <row r="25" spans="1:41" s="4" customFormat="1" ht="27.75" customHeight="1">
      <c r="A25" s="54"/>
      <c r="B25" s="87"/>
      <c r="C25" s="54"/>
      <c r="D25" s="54"/>
      <c r="E25" s="55"/>
      <c r="F25" s="54"/>
      <c r="G25" s="54"/>
      <c r="H25" s="54"/>
      <c r="I25" s="56"/>
      <c r="J25" s="54"/>
      <c r="K25" s="54"/>
      <c r="L25" s="55"/>
      <c r="M25" s="54"/>
      <c r="N25" s="54"/>
      <c r="O25" s="54"/>
      <c r="P25" s="57"/>
      <c r="Q25" s="58"/>
      <c r="R25" s="58"/>
      <c r="T25" s="4">
        <f t="shared" si="21"/>
        <v>0</v>
      </c>
      <c r="U25" s="4">
        <f t="shared" si="22"/>
        <v>0</v>
      </c>
      <c r="W25" s="4" t="e">
        <f t="shared" si="23"/>
        <v>#DIV/0!</v>
      </c>
      <c r="X25" s="9" t="e">
        <f t="shared" si="24"/>
        <v>#DIV/0!</v>
      </c>
      <c r="Y25" s="4" t="e">
        <f t="shared" si="25"/>
        <v>#DIV/0!</v>
      </c>
      <c r="Z25" s="4" t="e">
        <f t="shared" si="26"/>
        <v>#DIV/0!</v>
      </c>
      <c r="AA25" s="5" t="e">
        <f t="shared" si="27"/>
        <v>#DIV/0!</v>
      </c>
      <c r="AB25" s="5" t="e">
        <f t="shared" si="28"/>
        <v>#DIV/0!</v>
      </c>
      <c r="AC25" s="4" t="e">
        <f t="shared" si="29"/>
        <v>#DIV/0!</v>
      </c>
      <c r="AD25" s="4" t="e">
        <f t="shared" si="30"/>
        <v>#DIV/0!</v>
      </c>
      <c r="AE25" t="e">
        <f t="shared" si="31"/>
        <v>#DIV/0!</v>
      </c>
      <c r="AF25" t="e">
        <f t="shared" si="32"/>
        <v>#DIV/0!</v>
      </c>
      <c r="AG25" t="e">
        <f t="shared" si="33"/>
        <v>#DIV/0!</v>
      </c>
      <c r="AH25"/>
      <c r="AI25" s="7"/>
      <c r="AJ25" s="7"/>
      <c r="AK25" s="10" t="e">
        <f t="shared" si="34"/>
        <v>#DIV/0!</v>
      </c>
      <c r="AL25" s="11" t="e">
        <f t="shared" si="35"/>
        <v>#DIV/0!</v>
      </c>
      <c r="AM25" s="5" t="e">
        <f t="shared" si="36"/>
        <v>#DIV/0!</v>
      </c>
      <c r="AN25" s="7" t="e">
        <f t="shared" si="37"/>
        <v>#DIV/0!</v>
      </c>
      <c r="AO25" s="4" t="e">
        <f t="shared" si="38"/>
        <v>#DIV/0!</v>
      </c>
    </row>
    <row r="26" spans="1:41" s="4" customFormat="1" ht="21" customHeight="1">
      <c r="A26" s="54"/>
      <c r="B26" s="87"/>
      <c r="C26" s="54"/>
      <c r="D26" s="54"/>
      <c r="E26" s="55"/>
      <c r="F26" s="54"/>
      <c r="G26" s="54"/>
      <c r="H26" s="54"/>
      <c r="I26" s="56"/>
      <c r="J26" s="54"/>
      <c r="K26" s="54"/>
      <c r="L26" s="55"/>
      <c r="M26" s="54"/>
      <c r="N26" s="54"/>
      <c r="O26" s="54"/>
      <c r="P26" s="57"/>
      <c r="Q26" s="91"/>
      <c r="R26" s="58"/>
      <c r="X26" s="9"/>
      <c r="AA26" s="5"/>
      <c r="AB26" s="5"/>
      <c r="AE26"/>
      <c r="AF26"/>
      <c r="AG26"/>
      <c r="AH26"/>
      <c r="AK26" s="5"/>
      <c r="AL26" s="6"/>
      <c r="AM26" s="5"/>
      <c r="AN26" s="7"/>
    </row>
    <row r="27" spans="1:41" ht="26.25" customHeight="1">
      <c r="A27" s="92"/>
      <c r="B27" s="93" t="s">
        <v>98</v>
      </c>
      <c r="C27" s="93"/>
      <c r="D27" s="145"/>
      <c r="E27" s="145"/>
      <c r="F27" s="145"/>
      <c r="G27" s="145"/>
      <c r="H27" s="145"/>
      <c r="I27" s="145"/>
      <c r="J27" s="94"/>
      <c r="K27" s="142"/>
      <c r="L27" s="142"/>
      <c r="M27" s="142"/>
      <c r="N27" s="142"/>
      <c r="O27" s="142"/>
      <c r="P27" s="142"/>
      <c r="Q27" s="92"/>
      <c r="R27" s="95"/>
    </row>
    <row r="28" spans="1:41" ht="21" customHeight="1">
      <c r="A28" s="92">
        <v>1</v>
      </c>
      <c r="B28" s="93"/>
      <c r="C28" s="93"/>
      <c r="D28" s="145"/>
      <c r="E28" s="145"/>
      <c r="F28" s="145"/>
      <c r="G28" s="145"/>
      <c r="H28" s="145"/>
      <c r="I28" s="145"/>
      <c r="J28" s="94"/>
      <c r="K28" s="142"/>
      <c r="L28" s="142"/>
      <c r="M28" s="142"/>
      <c r="N28" s="142"/>
      <c r="O28" s="142"/>
      <c r="P28" s="142"/>
      <c r="Q28" s="92"/>
      <c r="R28" s="150"/>
      <c r="Z28" s="8" t="s">
        <v>40</v>
      </c>
      <c r="AJ28" s="8" t="s">
        <v>36</v>
      </c>
      <c r="AL28" s="7"/>
    </row>
    <row r="29" spans="1:41" ht="22.9" customHeight="1">
      <c r="A29" s="92">
        <v>2</v>
      </c>
      <c r="B29" s="93"/>
      <c r="C29" s="93"/>
      <c r="D29" s="145"/>
      <c r="E29" s="145"/>
      <c r="F29" s="145"/>
      <c r="G29" s="145"/>
      <c r="H29" s="145"/>
      <c r="I29" s="145"/>
      <c r="J29" s="94"/>
      <c r="K29" s="142"/>
      <c r="L29" s="142"/>
      <c r="M29" s="142"/>
      <c r="N29" s="142"/>
      <c r="O29" s="142"/>
      <c r="P29" s="142"/>
      <c r="Q29" s="92"/>
      <c r="R29" s="150"/>
      <c r="Z29" t="s">
        <v>41</v>
      </c>
      <c r="AJ29" t="s">
        <v>37</v>
      </c>
      <c r="AL29" s="7"/>
    </row>
    <row r="30" spans="1:41" ht="19.149999999999999" customHeight="1">
      <c r="A30" s="92">
        <v>3</v>
      </c>
      <c r="B30" s="93"/>
      <c r="C30" s="93"/>
      <c r="D30" s="145"/>
      <c r="E30" s="145"/>
      <c r="F30" s="145"/>
      <c r="G30" s="145"/>
      <c r="H30" s="145"/>
      <c r="I30" s="145"/>
      <c r="J30" s="94"/>
      <c r="K30" s="142"/>
      <c r="L30" s="142"/>
      <c r="M30" s="142"/>
      <c r="N30" s="142"/>
      <c r="O30" s="142"/>
      <c r="P30" s="142"/>
      <c r="Q30" s="92"/>
      <c r="R30" s="150"/>
      <c r="AL30" s="7"/>
    </row>
    <row r="31" spans="1:41" ht="15.75" customHeight="1">
      <c r="A31" s="92"/>
      <c r="B31" s="93" t="s">
        <v>99</v>
      </c>
      <c r="C31" s="93"/>
      <c r="D31" s="145"/>
      <c r="E31" s="145"/>
      <c r="F31" s="145"/>
      <c r="G31" s="145"/>
      <c r="H31" s="145"/>
      <c r="I31" s="145"/>
      <c r="J31" s="94"/>
      <c r="K31" s="142"/>
      <c r="L31" s="142"/>
      <c r="M31" s="142"/>
      <c r="N31" s="142"/>
      <c r="O31" s="142"/>
      <c r="P31" s="142"/>
      <c r="Q31" s="92"/>
      <c r="R31" s="150"/>
      <c r="X31" t="e">
        <f>SUM(Y18:AA18)</f>
        <v>#DIV/0!</v>
      </c>
    </row>
    <row r="32" spans="1:41" ht="15.75" customHeight="1">
      <c r="A32" s="92"/>
      <c r="B32" s="93"/>
      <c r="C32" s="93"/>
      <c r="D32" s="81"/>
      <c r="E32" s="81"/>
      <c r="F32" s="81"/>
      <c r="G32" s="81"/>
      <c r="H32" s="81"/>
      <c r="I32" s="81"/>
      <c r="J32" s="94"/>
      <c r="K32" s="92"/>
      <c r="L32" s="92"/>
      <c r="M32" s="92"/>
      <c r="N32" s="92"/>
      <c r="O32" s="92"/>
      <c r="P32" s="92"/>
      <c r="Q32" s="92"/>
      <c r="R32" s="95"/>
    </row>
    <row r="33" spans="1:20" ht="13.5" customHeight="1">
      <c r="A33" s="146" t="s">
        <v>19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96">
        <f>(SUM(U8:U26)/T33)+R28+R30</f>
        <v>88.777777777777786</v>
      </c>
      <c r="T33">
        <f>SUM(T8:T28)</f>
        <v>7</v>
      </c>
    </row>
    <row r="34" spans="1:20" ht="13.5" customHeight="1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97" t="str">
        <f>IF(R33&lt;=50,"(Buruk)",IF(R33&lt;=60,"(Sedang)",IF(R33&lt;=75,"(Cukup)",IF(R33&lt;=90.99,"(Baik)","(Sangat Baik)"))))</f>
        <v>(Baik)</v>
      </c>
    </row>
    <row r="35" spans="1:20" ht="7.5" customHeight="1"/>
    <row r="36" spans="1:20">
      <c r="M36" s="115" t="s">
        <v>30</v>
      </c>
      <c r="N36" s="108"/>
      <c r="O36" s="108"/>
      <c r="P36" s="108"/>
      <c r="Q36" s="108"/>
      <c r="R36" s="108"/>
    </row>
    <row r="37" spans="1:20">
      <c r="M37" s="115" t="s">
        <v>27</v>
      </c>
      <c r="N37" s="115"/>
      <c r="O37" s="115"/>
      <c r="P37" s="115"/>
      <c r="Q37" s="115"/>
      <c r="R37" s="115"/>
    </row>
    <row r="38" spans="1:20" ht="6" customHeight="1"/>
    <row r="39" spans="1:20" ht="5.25" customHeight="1"/>
    <row r="40" spans="1:20">
      <c r="M40" s="114">
        <f>SKP!B39</f>
        <v>0</v>
      </c>
      <c r="N40" s="114"/>
      <c r="O40" s="114"/>
      <c r="P40" s="114"/>
      <c r="Q40" s="114"/>
      <c r="R40" s="114"/>
    </row>
    <row r="41" spans="1:20">
      <c r="M41" s="108">
        <f>SKP!B40</f>
        <v>0</v>
      </c>
      <c r="N41" s="108"/>
      <c r="O41" s="108"/>
      <c r="P41" s="108"/>
      <c r="Q41" s="108"/>
      <c r="R41" s="108"/>
    </row>
  </sheetData>
  <mergeCells count="36">
    <mergeCell ref="M40:R40"/>
    <mergeCell ref="M41:R41"/>
    <mergeCell ref="K27:P27"/>
    <mergeCell ref="G6:H6"/>
    <mergeCell ref="K7:L7"/>
    <mergeCell ref="D28:I28"/>
    <mergeCell ref="K28:P28"/>
    <mergeCell ref="R28:R29"/>
    <mergeCell ref="R30:R31"/>
    <mergeCell ref="N7:O7"/>
    <mergeCell ref="N6:O6"/>
    <mergeCell ref="Q5:Q6"/>
    <mergeCell ref="D27:I27"/>
    <mergeCell ref="D5:I5"/>
    <mergeCell ref="D7:E7"/>
    <mergeCell ref="G7:H7"/>
    <mergeCell ref="M37:R37"/>
    <mergeCell ref="R5:R6"/>
    <mergeCell ref="K5:P5"/>
    <mergeCell ref="A5:A6"/>
    <mergeCell ref="B5:B6"/>
    <mergeCell ref="A33:Q34"/>
    <mergeCell ref="K6:L6"/>
    <mergeCell ref="D6:E6"/>
    <mergeCell ref="C5:C6"/>
    <mergeCell ref="J5:J6"/>
    <mergeCell ref="D29:I29"/>
    <mergeCell ref="K29:P29"/>
    <mergeCell ref="D30:I30"/>
    <mergeCell ref="K30:P30"/>
    <mergeCell ref="D31:I31"/>
    <mergeCell ref="K31:P31"/>
    <mergeCell ref="A1:R1"/>
    <mergeCell ref="A2:R2"/>
    <mergeCell ref="A3:Q3"/>
    <mergeCell ref="M36:R36"/>
  </mergeCells>
  <phoneticPr fontId="1" type="noConversion"/>
  <printOptions horizontalCentered="1"/>
  <pageMargins left="0.15748031496062992" right="0.15748031496062992" top="0.33" bottom="0.21" header="0.28000000000000003" footer="0.16"/>
  <pageSetup paperSize="25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7"/>
  <sheetViews>
    <sheetView view="pageBreakPreview" zoomScale="90" zoomScaleNormal="85" zoomScaleSheetLayoutView="90" workbookViewId="0">
      <selection activeCell="P54" sqref="P54:T54"/>
    </sheetView>
  </sheetViews>
  <sheetFormatPr defaultRowHeight="12.75"/>
  <cols>
    <col min="1" max="1" width="0.85546875" customWidth="1"/>
    <col min="2" max="2" width="4.7109375" customWidth="1"/>
    <col min="3" max="3" width="19.140625" customWidth="1"/>
    <col min="4" max="4" width="14.85546875" customWidth="1"/>
    <col min="5" max="5" width="13.7109375" customWidth="1"/>
    <col min="6" max="6" width="12" customWidth="1"/>
    <col min="7" max="7" width="4.42578125" customWidth="1"/>
    <col min="8" max="8" width="16.42578125" customWidth="1"/>
    <col min="9" max="9" width="15.28515625" customWidth="1"/>
    <col min="10" max="10" width="9.7109375" customWidth="1"/>
    <col min="11" max="11" width="4.7109375" customWidth="1"/>
    <col min="15" max="15" width="13.85546875" customWidth="1"/>
    <col min="20" max="20" width="11.7109375" customWidth="1"/>
    <col min="21" max="21" width="0.85546875" customWidth="1"/>
  </cols>
  <sheetData>
    <row r="1" spans="2:20" ht="13.5" thickBot="1"/>
    <row r="2" spans="2:20" ht="30" customHeight="1">
      <c r="B2" s="187" t="s">
        <v>62</v>
      </c>
      <c r="C2" s="168" t="s">
        <v>47</v>
      </c>
      <c r="D2" s="169"/>
      <c r="E2" s="169"/>
      <c r="F2" s="169"/>
      <c r="G2" s="169"/>
      <c r="H2" s="170"/>
      <c r="I2" s="62" t="s">
        <v>48</v>
      </c>
      <c r="K2" s="191" t="s">
        <v>63</v>
      </c>
      <c r="L2" s="192"/>
      <c r="M2" s="192"/>
      <c r="N2" s="192"/>
      <c r="O2" s="192"/>
      <c r="P2" s="192"/>
      <c r="Q2" s="192"/>
      <c r="R2" s="192"/>
      <c r="S2" s="192"/>
      <c r="T2" s="193"/>
    </row>
    <row r="3" spans="2:20" ht="30" customHeight="1" thickBot="1">
      <c r="B3" s="188"/>
      <c r="C3" s="183" t="s">
        <v>60</v>
      </c>
      <c r="D3" s="184"/>
      <c r="E3" s="64"/>
      <c r="F3" s="64">
        <f>PENGUKURAN!R33</f>
        <v>88.777777777777786</v>
      </c>
      <c r="G3" s="63" t="s">
        <v>68</v>
      </c>
      <c r="H3" s="65">
        <v>0.6</v>
      </c>
      <c r="I3" s="66">
        <f>F3*H3</f>
        <v>53.266666666666673</v>
      </c>
      <c r="K3" s="194" t="s">
        <v>65</v>
      </c>
      <c r="L3" s="195"/>
      <c r="M3" s="195"/>
      <c r="N3" s="195"/>
      <c r="O3" s="195"/>
      <c r="P3" s="195"/>
      <c r="Q3" s="195"/>
      <c r="R3" s="195"/>
      <c r="S3" s="195"/>
      <c r="T3" s="196"/>
    </row>
    <row r="4" spans="2:20" ht="30" customHeight="1" thickBot="1">
      <c r="B4" s="189"/>
      <c r="C4" s="157" t="s">
        <v>67</v>
      </c>
      <c r="D4" s="185" t="s">
        <v>49</v>
      </c>
      <c r="E4" s="186"/>
      <c r="F4" s="68">
        <v>90</v>
      </c>
      <c r="G4" s="174" t="str">
        <f>IF(F4&lt;=50,"(Buruk)",IF(F4&lt;=60,"(Sedang)",IF(F4&lt;=75,"(Cukup)",IF(F4&lt;=90.99,"(Baik)","(Sangat Baik)"))))</f>
        <v>(Baik)</v>
      </c>
      <c r="H4" s="175"/>
      <c r="I4" s="74"/>
      <c r="K4" s="16"/>
      <c r="L4" s="12"/>
      <c r="M4" s="12"/>
      <c r="N4" s="12"/>
      <c r="O4" s="12"/>
      <c r="P4" s="12"/>
      <c r="Q4" s="12"/>
      <c r="R4" s="12"/>
      <c r="S4" s="12"/>
      <c r="T4" s="13"/>
    </row>
    <row r="5" spans="2:20" ht="30" customHeight="1" thickBot="1">
      <c r="B5" s="189"/>
      <c r="C5" s="158"/>
      <c r="D5" s="160" t="s">
        <v>50</v>
      </c>
      <c r="E5" s="161"/>
      <c r="F5" s="69">
        <v>90</v>
      </c>
      <c r="G5" s="179" t="str">
        <f>IF(F5&lt;=50,"(Buruk)",IF(F5&lt;=60,"(Sedang)",IF(F5&lt;=75,"(Cukup)",IF(F5&lt;=90.99,"(Baik)","(Sangat Baik)"))))</f>
        <v>(Baik)</v>
      </c>
      <c r="H5" s="180"/>
      <c r="I5" s="75"/>
      <c r="K5" s="16"/>
      <c r="L5" s="12" t="s">
        <v>155</v>
      </c>
      <c r="M5" s="12"/>
      <c r="N5" s="12"/>
      <c r="O5" s="12"/>
      <c r="P5" s="12"/>
      <c r="Q5" s="12"/>
      <c r="R5" s="12"/>
      <c r="S5" s="12"/>
      <c r="T5" s="13"/>
    </row>
    <row r="6" spans="2:20" ht="30" customHeight="1" thickBot="1">
      <c r="B6" s="189"/>
      <c r="C6" s="158"/>
      <c r="D6" s="160" t="s">
        <v>51</v>
      </c>
      <c r="E6" s="161"/>
      <c r="F6" s="69">
        <v>90</v>
      </c>
      <c r="G6" s="179" t="str">
        <f>IF(F6&lt;=50,"(Buruk)",IF(F6&lt;=60,"(Sedang)",IF(F6&lt;=75,"(Cukup)",IF(F6&lt;=90.99,"(Baik)","(Sangat Baik)"))))</f>
        <v>(Baik)</v>
      </c>
      <c r="H6" s="180"/>
      <c r="I6" s="75"/>
      <c r="K6" s="16"/>
      <c r="L6" s="12"/>
      <c r="M6" s="12" t="s">
        <v>155</v>
      </c>
      <c r="N6" s="12"/>
      <c r="O6" s="12"/>
      <c r="P6" s="12"/>
      <c r="Q6" s="12"/>
      <c r="R6" s="12"/>
      <c r="S6" s="12"/>
      <c r="T6" s="13"/>
    </row>
    <row r="7" spans="2:20" ht="30" customHeight="1" thickBot="1">
      <c r="B7" s="189"/>
      <c r="C7" s="158"/>
      <c r="D7" s="160" t="s">
        <v>52</v>
      </c>
      <c r="E7" s="161"/>
      <c r="F7" s="69">
        <v>90</v>
      </c>
      <c r="G7" s="179" t="str">
        <f>IF(F7&lt;=50,"(Buruk)",IF(F7&lt;=60,"(Sedang)",IF(F7&lt;=75,"(Cukup)",IF(F7&lt;=90.99,"(Baik)","(Sangat Baik)"))))</f>
        <v>(Baik)</v>
      </c>
      <c r="H7" s="180"/>
      <c r="I7" s="75"/>
      <c r="K7" s="16"/>
      <c r="L7" s="12"/>
      <c r="M7" s="12"/>
      <c r="N7" s="12"/>
      <c r="O7" s="12"/>
      <c r="P7" s="12"/>
      <c r="Q7" s="12"/>
      <c r="R7" s="12"/>
      <c r="S7" s="12"/>
      <c r="T7" s="13"/>
    </row>
    <row r="8" spans="2:20" ht="30" customHeight="1" thickBot="1">
      <c r="B8" s="189"/>
      <c r="C8" s="158"/>
      <c r="D8" s="160" t="s">
        <v>53</v>
      </c>
      <c r="E8" s="161"/>
      <c r="F8" s="69">
        <v>90</v>
      </c>
      <c r="G8" s="179" t="str">
        <f>IF(F8&lt;=50,"(Buruk)",IF(F8&lt;=60,"(Sedang)",IF(F8&lt;=75,"(Cukup)",IF(F8&lt;=90.99,"(Baik)","(Sangat Baik)"))))</f>
        <v>(Baik)</v>
      </c>
      <c r="H8" s="180"/>
      <c r="I8" s="75"/>
      <c r="K8" s="16"/>
      <c r="L8" s="12"/>
      <c r="M8" s="12"/>
      <c r="N8" s="12"/>
      <c r="O8" s="12"/>
      <c r="P8" s="12"/>
      <c r="Q8" s="12"/>
      <c r="R8" s="12"/>
      <c r="S8" s="12"/>
      <c r="T8" s="13"/>
    </row>
    <row r="9" spans="2:20" ht="30" customHeight="1" thickBot="1">
      <c r="B9" s="189"/>
      <c r="C9" s="158"/>
      <c r="D9" s="160" t="s">
        <v>54</v>
      </c>
      <c r="E9" s="161"/>
      <c r="F9" s="69">
        <v>90</v>
      </c>
      <c r="G9" s="179" t="str">
        <f>IF(F9="-","",IF(F9&lt;=50,"(Buruk)",IF(F9&lt;=60,"(Sedang)",IF(F9&lt;=75,"(Cukup)",IF(F9&lt;=90.99,"(Baik)","(Sangat Baik)")))))</f>
        <v>(Baik)</v>
      </c>
      <c r="H9" s="180"/>
      <c r="I9" s="75"/>
      <c r="K9" s="16"/>
      <c r="L9" s="12"/>
      <c r="M9" s="12"/>
      <c r="N9" s="12"/>
      <c r="O9" s="12"/>
      <c r="P9" s="12"/>
      <c r="Q9" s="12"/>
      <c r="R9" s="12"/>
      <c r="S9" s="12"/>
      <c r="T9" s="13"/>
    </row>
    <row r="10" spans="2:20" ht="30" customHeight="1" thickBot="1">
      <c r="B10" s="189"/>
      <c r="C10" s="158"/>
      <c r="D10" s="160" t="s">
        <v>55</v>
      </c>
      <c r="E10" s="161"/>
      <c r="F10" s="70">
        <f>SUM(F4:F9)</f>
        <v>540</v>
      </c>
      <c r="G10" s="181" t="s">
        <v>155</v>
      </c>
      <c r="H10" s="182"/>
      <c r="I10" s="75"/>
      <c r="K10" s="200" t="s">
        <v>59</v>
      </c>
      <c r="L10" s="201"/>
      <c r="M10" s="201"/>
      <c r="N10" s="201"/>
      <c r="O10" s="201"/>
      <c r="P10" s="201"/>
      <c r="Q10" s="201"/>
      <c r="R10" s="201"/>
      <c r="S10" s="201"/>
      <c r="T10" s="202"/>
    </row>
    <row r="11" spans="2:20" ht="30" customHeight="1" thickBot="1">
      <c r="B11" s="189"/>
      <c r="C11" s="158"/>
      <c r="D11" s="162" t="s">
        <v>56</v>
      </c>
      <c r="E11" s="163"/>
      <c r="F11" s="71">
        <f>IF(F9="-",IF(F9="-",F10/5,F10/6),F10/6)</f>
        <v>90</v>
      </c>
      <c r="G11" s="152" t="str">
        <f>IF(F11&lt;=50,"(Buruk)",IF(F11&lt;=60,"(Sedang)",IF(F11&lt;=75,"(Cukup)",IF(F11&lt;=90.99,"(Baik)","(Sangat Baik)"))))</f>
        <v>(Baik)</v>
      </c>
      <c r="H11" s="153"/>
      <c r="I11" s="76"/>
      <c r="K11" s="191" t="s">
        <v>64</v>
      </c>
      <c r="L11" s="192"/>
      <c r="M11" s="192"/>
      <c r="N11" s="192"/>
      <c r="O11" s="192"/>
      <c r="P11" s="192"/>
      <c r="Q11" s="192"/>
      <c r="R11" s="192"/>
      <c r="S11" s="192"/>
      <c r="T11" s="193"/>
    </row>
    <row r="12" spans="2:20" ht="30" customHeight="1" thickBot="1">
      <c r="B12" s="190"/>
      <c r="C12" s="159"/>
      <c r="D12" s="164" t="s">
        <v>69</v>
      </c>
      <c r="E12" s="164"/>
      <c r="F12" s="67">
        <f>F11</f>
        <v>90</v>
      </c>
      <c r="G12" s="72" t="s">
        <v>68</v>
      </c>
      <c r="H12" s="73">
        <v>0.4</v>
      </c>
      <c r="I12" s="77">
        <f>F12*H12</f>
        <v>36</v>
      </c>
      <c r="K12" s="194" t="s">
        <v>66</v>
      </c>
      <c r="L12" s="195"/>
      <c r="M12" s="195"/>
      <c r="N12" s="195"/>
      <c r="O12" s="195"/>
      <c r="P12" s="195"/>
      <c r="Q12" s="195"/>
      <c r="R12" s="195"/>
      <c r="S12" s="195"/>
      <c r="T12" s="196"/>
    </row>
    <row r="13" spans="2:20" ht="30" customHeight="1" thickBot="1">
      <c r="B13" s="171"/>
      <c r="C13" s="172"/>
      <c r="D13" s="172"/>
      <c r="E13" s="172"/>
      <c r="F13" s="172"/>
      <c r="G13" s="172"/>
      <c r="H13" s="173"/>
      <c r="I13" s="44">
        <f>I12+I3</f>
        <v>89.26666666666668</v>
      </c>
      <c r="K13" s="16"/>
      <c r="L13" s="12"/>
      <c r="M13" s="12"/>
      <c r="N13" s="12"/>
      <c r="O13" s="12"/>
      <c r="P13" s="12"/>
      <c r="Q13" s="12"/>
      <c r="R13" s="12"/>
      <c r="S13" s="12"/>
      <c r="T13" s="13"/>
    </row>
    <row r="14" spans="2:20" ht="30" customHeight="1" thickBot="1">
      <c r="B14" s="155" t="s">
        <v>57</v>
      </c>
      <c r="C14" s="156"/>
      <c r="D14" s="156"/>
      <c r="E14" s="156"/>
      <c r="F14" s="156"/>
      <c r="G14" s="156"/>
      <c r="H14" s="156"/>
      <c r="I14" s="23" t="str">
        <f>IF(I13&lt;=50,"(Buruk)",IF(I13&lt;=60,"(Sedang)",IF(I13&lt;=75,"(Cukup)",IF(I13&lt;=90.99,"(Baik)","(Sangat Baik)"))))</f>
        <v>(Baik)</v>
      </c>
      <c r="J14" s="24"/>
      <c r="K14" s="16"/>
      <c r="L14" s="12"/>
      <c r="M14" s="12"/>
      <c r="N14" s="12"/>
      <c r="O14" s="12"/>
      <c r="P14" s="12"/>
      <c r="Q14" s="12"/>
      <c r="R14" s="12"/>
      <c r="S14" s="12"/>
      <c r="T14" s="13"/>
    </row>
    <row r="15" spans="2:20" ht="30" customHeight="1">
      <c r="B15" s="176" t="s">
        <v>58</v>
      </c>
      <c r="C15" s="177"/>
      <c r="D15" s="177"/>
      <c r="E15" s="177"/>
      <c r="F15" s="177"/>
      <c r="G15" s="177"/>
      <c r="H15" s="177"/>
      <c r="I15" s="178"/>
      <c r="K15" s="16"/>
      <c r="L15" s="12"/>
      <c r="M15" s="12"/>
      <c r="N15" s="12"/>
      <c r="O15" s="12"/>
      <c r="P15" s="12"/>
      <c r="Q15" s="12"/>
      <c r="R15" s="12"/>
      <c r="S15" s="12"/>
      <c r="T15" s="13"/>
    </row>
    <row r="16" spans="2:20" ht="30" customHeight="1">
      <c r="B16" s="165" t="s">
        <v>61</v>
      </c>
      <c r="C16" s="166"/>
      <c r="D16" s="166"/>
      <c r="E16" s="166"/>
      <c r="F16" s="166"/>
      <c r="G16" s="166"/>
      <c r="H16" s="166"/>
      <c r="I16" s="167"/>
      <c r="K16" s="16"/>
      <c r="L16" s="12"/>
      <c r="M16" s="12"/>
      <c r="N16" s="12"/>
      <c r="O16" s="12"/>
      <c r="P16" s="12"/>
      <c r="Q16" s="12"/>
      <c r="R16" s="12"/>
      <c r="S16" s="12"/>
      <c r="T16" s="13"/>
    </row>
    <row r="17" spans="2:20" ht="30" customHeight="1">
      <c r="B17" s="165"/>
      <c r="C17" s="166"/>
      <c r="D17" s="166"/>
      <c r="E17" s="166"/>
      <c r="F17" s="166"/>
      <c r="G17" s="166"/>
      <c r="H17" s="166"/>
      <c r="I17" s="167"/>
      <c r="K17" s="20"/>
      <c r="L17" s="12"/>
      <c r="M17" s="12"/>
      <c r="N17" s="12"/>
      <c r="O17" s="12"/>
      <c r="P17" s="12"/>
      <c r="Q17" s="12"/>
      <c r="R17" s="12"/>
      <c r="S17" s="12"/>
      <c r="T17" s="13"/>
    </row>
    <row r="18" spans="2:20" ht="30" customHeight="1">
      <c r="B18" s="165"/>
      <c r="C18" s="166"/>
      <c r="D18" s="166"/>
      <c r="E18" s="166"/>
      <c r="F18" s="166"/>
      <c r="G18" s="166"/>
      <c r="H18" s="166"/>
      <c r="I18" s="167"/>
      <c r="K18" s="19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30" customHeight="1">
      <c r="B19" s="165"/>
      <c r="C19" s="166"/>
      <c r="D19" s="166"/>
      <c r="E19" s="166"/>
      <c r="F19" s="166"/>
      <c r="G19" s="166"/>
      <c r="H19" s="166"/>
      <c r="I19" s="167"/>
      <c r="K19" s="20"/>
      <c r="L19" s="12"/>
      <c r="M19" s="12"/>
      <c r="N19" s="12"/>
      <c r="O19" s="12"/>
      <c r="P19" s="12"/>
      <c r="Q19" s="12"/>
      <c r="R19" s="12"/>
      <c r="S19" s="12"/>
      <c r="T19" s="13"/>
    </row>
    <row r="20" spans="2:20" ht="30" customHeight="1">
      <c r="B20" s="165"/>
      <c r="C20" s="166"/>
      <c r="D20" s="166"/>
      <c r="E20" s="166"/>
      <c r="F20" s="166"/>
      <c r="G20" s="166"/>
      <c r="H20" s="166"/>
      <c r="I20" s="167"/>
      <c r="K20" s="20"/>
      <c r="L20" s="12"/>
      <c r="M20" s="12"/>
      <c r="N20" s="12"/>
      <c r="O20" s="12"/>
      <c r="P20" s="12"/>
      <c r="Q20" s="12"/>
      <c r="R20" s="12"/>
      <c r="S20" s="12"/>
      <c r="T20" s="13"/>
    </row>
    <row r="21" spans="2:20" ht="30" customHeight="1">
      <c r="B21" s="165"/>
      <c r="C21" s="166"/>
      <c r="D21" s="166"/>
      <c r="E21" s="166"/>
      <c r="F21" s="166"/>
      <c r="G21" s="166"/>
      <c r="H21" s="166"/>
      <c r="I21" s="167"/>
      <c r="K21" s="21"/>
      <c r="L21" s="12"/>
      <c r="M21" s="12"/>
      <c r="N21" s="12"/>
      <c r="O21" s="12"/>
      <c r="P21" s="12"/>
      <c r="Q21" s="12"/>
      <c r="R21" s="12"/>
      <c r="S21" s="12"/>
      <c r="T21" s="13"/>
    </row>
    <row r="22" spans="2:20" ht="30" customHeight="1">
      <c r="B22" s="165"/>
      <c r="C22" s="166"/>
      <c r="D22" s="166"/>
      <c r="E22" s="166"/>
      <c r="F22" s="166"/>
      <c r="G22" s="166"/>
      <c r="H22" s="166"/>
      <c r="I22" s="167"/>
      <c r="K22" s="21"/>
      <c r="L22" s="12"/>
      <c r="M22" s="12"/>
      <c r="N22" s="12"/>
      <c r="O22" s="12"/>
      <c r="P22" s="12"/>
      <c r="Q22" s="12"/>
      <c r="R22" s="12"/>
      <c r="S22" s="12"/>
      <c r="T22" s="13"/>
    </row>
    <row r="23" spans="2:20" ht="30" customHeight="1">
      <c r="B23" s="203" t="s">
        <v>59</v>
      </c>
      <c r="C23" s="204"/>
      <c r="D23" s="204"/>
      <c r="E23" s="204"/>
      <c r="F23" s="204"/>
      <c r="G23" s="204"/>
      <c r="H23" s="204"/>
      <c r="I23" s="205"/>
      <c r="J23" s="18"/>
      <c r="K23" s="197" t="s">
        <v>59</v>
      </c>
      <c r="L23" s="198"/>
      <c r="M23" s="198"/>
      <c r="N23" s="198"/>
      <c r="O23" s="198"/>
      <c r="P23" s="198"/>
      <c r="Q23" s="198"/>
      <c r="R23" s="198"/>
      <c r="S23" s="198"/>
      <c r="T23" s="199"/>
    </row>
    <row r="24" spans="2:20" ht="30" customHeight="1" thickBot="1">
      <c r="B24" s="206"/>
      <c r="C24" s="207"/>
      <c r="D24" s="207"/>
      <c r="E24" s="207"/>
      <c r="F24" s="207"/>
      <c r="G24" s="207"/>
      <c r="H24" s="207"/>
      <c r="I24" s="208"/>
      <c r="K24" s="22"/>
      <c r="L24" s="14"/>
      <c r="M24" s="14"/>
      <c r="N24" s="14"/>
      <c r="O24" s="14"/>
      <c r="P24" s="14"/>
      <c r="Q24" s="14"/>
      <c r="R24" s="14"/>
      <c r="S24" s="14"/>
      <c r="T24" s="15"/>
    </row>
    <row r="25" spans="2:20" ht="15">
      <c r="K25" s="17"/>
      <c r="L25" s="12"/>
    </row>
    <row r="26" spans="2:20" ht="15.75" thickBot="1">
      <c r="K26" s="17"/>
      <c r="L26" s="12"/>
    </row>
    <row r="27" spans="2:20" ht="15">
      <c r="B27" s="29"/>
      <c r="C27" s="26"/>
      <c r="D27" s="26"/>
      <c r="E27" s="26"/>
      <c r="F27" s="26"/>
      <c r="G27" s="26"/>
      <c r="H27" s="26"/>
      <c r="I27" s="27"/>
      <c r="K27" s="17"/>
      <c r="L27" s="12"/>
    </row>
    <row r="28" spans="2:20" ht="15.75">
      <c r="B28" s="33" t="s">
        <v>84</v>
      </c>
      <c r="C28" s="34" t="s">
        <v>85</v>
      </c>
      <c r="D28" s="12"/>
      <c r="E28" s="12"/>
      <c r="F28" s="12"/>
      <c r="G28" s="12"/>
      <c r="H28" s="12"/>
      <c r="I28" s="13"/>
      <c r="K28" s="17"/>
      <c r="L28" s="12"/>
    </row>
    <row r="29" spans="2:20" ht="15">
      <c r="B29" s="20"/>
      <c r="C29" s="51" t="s">
        <v>96</v>
      </c>
      <c r="D29" s="50"/>
      <c r="E29" s="12"/>
      <c r="F29" s="12"/>
      <c r="G29" s="12"/>
      <c r="H29" s="12"/>
      <c r="I29" s="13"/>
      <c r="K29" s="17"/>
      <c r="L29" s="12"/>
    </row>
    <row r="30" spans="2:20" ht="15">
      <c r="B30" s="20"/>
      <c r="C30" s="12"/>
      <c r="D30" s="12"/>
      <c r="E30" s="12"/>
      <c r="F30" s="12"/>
      <c r="G30" s="12"/>
      <c r="H30" s="12"/>
      <c r="I30" s="13"/>
      <c r="K30" s="17"/>
      <c r="L30" s="12"/>
    </row>
    <row r="31" spans="2:20" ht="15">
      <c r="B31" s="20"/>
      <c r="C31" s="12"/>
      <c r="D31" s="12"/>
      <c r="E31" s="12"/>
      <c r="F31" s="12"/>
      <c r="G31" s="12"/>
      <c r="H31" s="12"/>
      <c r="I31" s="13"/>
      <c r="K31" s="17"/>
      <c r="L31" s="12"/>
    </row>
    <row r="32" spans="2:20" ht="18.75">
      <c r="B32" s="20"/>
      <c r="C32" s="12"/>
      <c r="D32" s="12"/>
      <c r="E32" s="12"/>
      <c r="F32" s="12"/>
      <c r="G32" s="12"/>
      <c r="H32" s="12"/>
      <c r="I32" s="13"/>
      <c r="K32" s="154" t="s">
        <v>70</v>
      </c>
      <c r="L32" s="154"/>
      <c r="M32" s="154"/>
      <c r="N32" s="154"/>
      <c r="O32" s="154"/>
      <c r="P32" s="154"/>
      <c r="Q32" s="154"/>
      <c r="R32" s="154"/>
      <c r="S32" s="154"/>
      <c r="T32" s="154"/>
    </row>
    <row r="33" spans="2:20" ht="18.75">
      <c r="B33" s="20"/>
      <c r="C33" s="12"/>
      <c r="D33" s="12"/>
      <c r="E33" s="12"/>
      <c r="F33" s="12"/>
      <c r="G33" s="12"/>
      <c r="H33" s="12"/>
      <c r="I33" s="13"/>
      <c r="K33" s="154" t="s">
        <v>71</v>
      </c>
      <c r="L33" s="154"/>
      <c r="M33" s="154"/>
      <c r="N33" s="154"/>
      <c r="O33" s="154"/>
      <c r="P33" s="154"/>
      <c r="Q33" s="154"/>
      <c r="R33" s="154"/>
      <c r="S33" s="154"/>
      <c r="T33" s="154"/>
    </row>
    <row r="34" spans="2:20">
      <c r="B34" s="20"/>
      <c r="C34" s="12"/>
      <c r="D34" s="12"/>
      <c r="E34" s="12"/>
      <c r="F34" s="12"/>
      <c r="G34" s="12"/>
      <c r="H34" s="12"/>
      <c r="I34" s="13"/>
      <c r="K34" s="12"/>
      <c r="L34" s="12"/>
    </row>
    <row r="35" spans="2:20" ht="15.75">
      <c r="B35" s="20"/>
      <c r="C35" s="12"/>
      <c r="D35" s="12"/>
      <c r="E35" s="12"/>
      <c r="F35" s="12"/>
      <c r="G35" s="12"/>
      <c r="H35" s="12"/>
      <c r="I35" s="13"/>
      <c r="K35" s="30" t="s">
        <v>100</v>
      </c>
      <c r="L35" s="12"/>
      <c r="Q35" s="32" t="s">
        <v>72</v>
      </c>
    </row>
    <row r="36" spans="2:20" ht="16.5" thickBot="1">
      <c r="B36" s="20"/>
      <c r="C36" s="12"/>
      <c r="D36" s="12"/>
      <c r="E36" s="12"/>
      <c r="F36" s="12"/>
      <c r="G36" s="12"/>
      <c r="H36" s="12"/>
      <c r="I36" s="13"/>
      <c r="K36" s="31"/>
      <c r="P36" s="25"/>
      <c r="Q36" s="32" t="s">
        <v>80</v>
      </c>
      <c r="R36" s="32" t="s">
        <v>91</v>
      </c>
    </row>
    <row r="37" spans="2:20" ht="30" customHeight="1">
      <c r="B37" s="20"/>
      <c r="C37" s="12"/>
      <c r="D37" s="12"/>
      <c r="E37" s="12"/>
      <c r="F37" s="12"/>
      <c r="G37" s="12"/>
      <c r="H37" s="12"/>
      <c r="I37" s="13"/>
      <c r="K37" s="209" t="s">
        <v>81</v>
      </c>
      <c r="L37" s="214" t="s">
        <v>101</v>
      </c>
      <c r="M37" s="215"/>
      <c r="N37" s="215"/>
      <c r="O37" s="215"/>
      <c r="P37" s="215"/>
      <c r="Q37" s="215"/>
      <c r="R37" s="215"/>
      <c r="S37" s="215"/>
      <c r="T37" s="216"/>
    </row>
    <row r="38" spans="2:20" ht="30" customHeight="1" thickBot="1">
      <c r="B38" s="28"/>
      <c r="C38" s="14"/>
      <c r="D38" s="14"/>
      <c r="E38" s="14"/>
      <c r="F38" s="14"/>
      <c r="G38" s="14"/>
      <c r="H38" s="14"/>
      <c r="I38" s="15"/>
      <c r="K38" s="210"/>
      <c r="L38" s="217" t="s">
        <v>73</v>
      </c>
      <c r="M38" s="218"/>
      <c r="N38" s="218"/>
      <c r="O38" s="219"/>
      <c r="P38" s="220">
        <f>SKP!I5</f>
        <v>0</v>
      </c>
      <c r="Q38" s="221"/>
      <c r="R38" s="221"/>
      <c r="S38" s="221"/>
      <c r="T38" s="222"/>
    </row>
    <row r="39" spans="2:20" ht="30" customHeight="1">
      <c r="B39" s="29"/>
      <c r="C39" s="26"/>
      <c r="D39" s="26"/>
      <c r="E39" s="36" t="s">
        <v>86</v>
      </c>
      <c r="F39" s="26"/>
      <c r="G39" s="26"/>
      <c r="H39" s="26"/>
      <c r="I39" s="27"/>
      <c r="K39" s="210"/>
      <c r="L39" s="217" t="s">
        <v>74</v>
      </c>
      <c r="M39" s="218"/>
      <c r="N39" s="218"/>
      <c r="O39" s="219"/>
      <c r="P39" s="220">
        <f>SKP!I6</f>
        <v>0</v>
      </c>
      <c r="Q39" s="221"/>
      <c r="R39" s="221"/>
      <c r="S39" s="221"/>
      <c r="T39" s="222"/>
    </row>
    <row r="40" spans="2:20" ht="30" customHeight="1">
      <c r="B40" s="20"/>
      <c r="C40" s="12"/>
      <c r="D40" s="12"/>
      <c r="E40" s="212" t="s">
        <v>78</v>
      </c>
      <c r="F40" s="212"/>
      <c r="G40" s="212"/>
      <c r="H40" s="212"/>
      <c r="I40" s="213"/>
      <c r="K40" s="210"/>
      <c r="L40" s="217" t="s">
        <v>75</v>
      </c>
      <c r="M40" s="218"/>
      <c r="N40" s="218"/>
      <c r="O40" s="219"/>
      <c r="P40" s="220" t="str">
        <f>SKP!I7</f>
        <v>PEMBINA UTAMA MADYA/IV/d</v>
      </c>
      <c r="Q40" s="221"/>
      <c r="R40" s="221"/>
      <c r="S40" s="221"/>
      <c r="T40" s="222"/>
    </row>
    <row r="41" spans="2:20" ht="30" customHeight="1">
      <c r="B41" s="20"/>
      <c r="C41" s="12"/>
      <c r="D41" s="12"/>
      <c r="E41" s="12"/>
      <c r="F41" s="12"/>
      <c r="G41" s="12"/>
      <c r="H41" s="12"/>
      <c r="I41" s="13"/>
      <c r="K41" s="210"/>
      <c r="L41" s="217" t="s">
        <v>76</v>
      </c>
      <c r="M41" s="218"/>
      <c r="N41" s="218"/>
      <c r="O41" s="219"/>
      <c r="P41" s="220" t="str">
        <f>SKP!I8</f>
        <v>KABIRO ADMINISTRASI UMUM DAN KEPEGAWAIAN</v>
      </c>
      <c r="Q41" s="221"/>
      <c r="R41" s="221"/>
      <c r="S41" s="221"/>
      <c r="T41" s="222"/>
    </row>
    <row r="42" spans="2:20" ht="30" customHeight="1" thickBot="1">
      <c r="B42" s="20"/>
      <c r="C42" s="12"/>
      <c r="D42" s="12"/>
      <c r="E42" s="226">
        <f>SKP!D5</f>
        <v>0</v>
      </c>
      <c r="F42" s="226"/>
      <c r="G42" s="226"/>
      <c r="H42" s="226"/>
      <c r="I42" s="227"/>
      <c r="K42" s="211"/>
      <c r="L42" s="230" t="s">
        <v>77</v>
      </c>
      <c r="M42" s="231"/>
      <c r="N42" s="231"/>
      <c r="O42" s="232"/>
      <c r="P42" s="223" t="str">
        <f>SKP!I9</f>
        <v>UNIVERSITAS BRAWIJAYA</v>
      </c>
      <c r="Q42" s="224"/>
      <c r="R42" s="224"/>
      <c r="S42" s="224"/>
      <c r="T42" s="225"/>
    </row>
    <row r="43" spans="2:20" ht="30" customHeight="1">
      <c r="B43" s="20"/>
      <c r="C43" s="12"/>
      <c r="D43" s="12"/>
      <c r="E43" s="228">
        <f>SKP!D6</f>
        <v>0</v>
      </c>
      <c r="F43" s="228"/>
      <c r="G43" s="228"/>
      <c r="H43" s="228"/>
      <c r="I43" s="229"/>
      <c r="K43" s="209" t="s">
        <v>82</v>
      </c>
      <c r="L43" s="214" t="s">
        <v>78</v>
      </c>
      <c r="M43" s="215"/>
      <c r="N43" s="215"/>
      <c r="O43" s="215"/>
      <c r="P43" s="215"/>
      <c r="Q43" s="215"/>
      <c r="R43" s="215"/>
      <c r="S43" s="215"/>
      <c r="T43" s="216"/>
    </row>
    <row r="44" spans="2:20" ht="30" customHeight="1">
      <c r="B44" s="33" t="s">
        <v>87</v>
      </c>
      <c r="C44" s="34" t="s">
        <v>88</v>
      </c>
      <c r="D44" s="12"/>
      <c r="E44" s="39"/>
      <c r="F44" s="39"/>
      <c r="G44" s="39"/>
      <c r="H44" s="39"/>
      <c r="I44" s="40"/>
      <c r="K44" s="210"/>
      <c r="L44" s="217" t="s">
        <v>73</v>
      </c>
      <c r="M44" s="218"/>
      <c r="N44" s="218"/>
      <c r="O44" s="219"/>
      <c r="P44" s="220">
        <f>SKP!D5</f>
        <v>0</v>
      </c>
      <c r="Q44" s="221"/>
      <c r="R44" s="221"/>
      <c r="S44" s="221"/>
      <c r="T44" s="222"/>
    </row>
    <row r="45" spans="2:20" ht="30" customHeight="1">
      <c r="B45" s="33"/>
      <c r="C45" s="212" t="s">
        <v>89</v>
      </c>
      <c r="D45" s="212"/>
      <c r="E45" s="212"/>
      <c r="F45" s="12"/>
      <c r="G45" s="12"/>
      <c r="H45" s="12"/>
      <c r="I45" s="13"/>
      <c r="K45" s="210"/>
      <c r="L45" s="217" t="s">
        <v>74</v>
      </c>
      <c r="M45" s="218"/>
      <c r="N45" s="218"/>
      <c r="O45" s="219"/>
      <c r="P45" s="220">
        <f>SKP!D6</f>
        <v>0</v>
      </c>
      <c r="Q45" s="221"/>
      <c r="R45" s="221"/>
      <c r="S45" s="221"/>
      <c r="T45" s="222"/>
    </row>
    <row r="46" spans="2:20" ht="30" customHeight="1">
      <c r="B46" s="20"/>
      <c r="C46" s="37"/>
      <c r="D46" s="38"/>
      <c r="E46" s="38"/>
      <c r="F46" s="12"/>
      <c r="G46" s="12"/>
      <c r="H46" s="12"/>
      <c r="I46" s="13"/>
      <c r="K46" s="210"/>
      <c r="L46" s="217" t="s">
        <v>75</v>
      </c>
      <c r="M46" s="218"/>
      <c r="N46" s="218"/>
      <c r="O46" s="219"/>
      <c r="P46" s="220" t="str">
        <f>SKP!D7</f>
        <v>PEMBINA UTAMA MUDA/GOL. IV/c</v>
      </c>
      <c r="Q46" s="221"/>
      <c r="R46" s="221"/>
      <c r="S46" s="221"/>
      <c r="T46" s="222"/>
    </row>
    <row r="47" spans="2:20" ht="30" customHeight="1">
      <c r="B47" s="20"/>
      <c r="C47" s="233">
        <f>SKP!I5</f>
        <v>0</v>
      </c>
      <c r="D47" s="233"/>
      <c r="E47" s="233"/>
      <c r="F47" s="12"/>
      <c r="G47" s="12"/>
      <c r="H47" s="12"/>
      <c r="I47" s="13"/>
      <c r="K47" s="210"/>
      <c r="L47" s="217" t="s">
        <v>76</v>
      </c>
      <c r="M47" s="218"/>
      <c r="N47" s="218"/>
      <c r="O47" s="219"/>
      <c r="P47" s="220" t="str">
        <f>SKP!D8</f>
        <v>PEMBANTU REKTOR II</v>
      </c>
      <c r="Q47" s="221"/>
      <c r="R47" s="221"/>
      <c r="S47" s="221"/>
      <c r="T47" s="222"/>
    </row>
    <row r="48" spans="2:20" ht="30" customHeight="1" thickBot="1">
      <c r="B48" s="20"/>
      <c r="C48" s="234">
        <f>SKP!I6</f>
        <v>0</v>
      </c>
      <c r="D48" s="234"/>
      <c r="E48" s="234"/>
      <c r="F48" s="12"/>
      <c r="G48" s="12"/>
      <c r="H48" s="12"/>
      <c r="I48" s="13"/>
      <c r="K48" s="211"/>
      <c r="L48" s="230" t="s">
        <v>77</v>
      </c>
      <c r="M48" s="231"/>
      <c r="N48" s="231"/>
      <c r="O48" s="232"/>
      <c r="P48" s="223" t="str">
        <f>SKP!D9</f>
        <v>UNIVERSITAS BRAWIJAYA</v>
      </c>
      <c r="Q48" s="224"/>
      <c r="R48" s="224"/>
      <c r="S48" s="224"/>
      <c r="T48" s="225"/>
    </row>
    <row r="49" spans="2:20" ht="30" customHeight="1">
      <c r="B49" s="20"/>
      <c r="C49" s="41"/>
      <c r="D49" s="41"/>
      <c r="E49" s="35" t="s">
        <v>90</v>
      </c>
      <c r="F49" s="12"/>
      <c r="G49" s="12"/>
      <c r="H49" s="12"/>
      <c r="I49" s="13"/>
      <c r="K49" s="209" t="s">
        <v>83</v>
      </c>
      <c r="L49" s="214" t="s">
        <v>79</v>
      </c>
      <c r="M49" s="215"/>
      <c r="N49" s="215"/>
      <c r="O49" s="215"/>
      <c r="P49" s="215"/>
      <c r="Q49" s="215"/>
      <c r="R49" s="215"/>
      <c r="S49" s="215"/>
      <c r="T49" s="216"/>
    </row>
    <row r="50" spans="2:20" ht="30" customHeight="1">
      <c r="B50" s="20"/>
      <c r="C50" s="42"/>
      <c r="D50" s="42"/>
      <c r="E50" s="212" t="s">
        <v>79</v>
      </c>
      <c r="F50" s="212"/>
      <c r="G50" s="212"/>
      <c r="H50" s="212"/>
      <c r="I50" s="213"/>
      <c r="K50" s="210"/>
      <c r="L50" s="217" t="s">
        <v>73</v>
      </c>
      <c r="M50" s="218"/>
      <c r="N50" s="218"/>
      <c r="O50" s="219"/>
      <c r="P50" s="220"/>
      <c r="Q50" s="221"/>
      <c r="R50" s="221"/>
      <c r="S50" s="221"/>
      <c r="T50" s="222"/>
    </row>
    <row r="51" spans="2:20" ht="30" customHeight="1">
      <c r="B51" s="20"/>
      <c r="C51" s="12"/>
      <c r="D51" s="12"/>
      <c r="E51" s="12"/>
      <c r="F51" s="12"/>
      <c r="G51" s="12"/>
      <c r="H51" s="12"/>
      <c r="I51" s="13"/>
      <c r="K51" s="210"/>
      <c r="L51" s="217" t="s">
        <v>74</v>
      </c>
      <c r="M51" s="218"/>
      <c r="N51" s="218"/>
      <c r="O51" s="219"/>
      <c r="P51" s="220"/>
      <c r="Q51" s="221"/>
      <c r="R51" s="221"/>
      <c r="S51" s="221"/>
      <c r="T51" s="222"/>
    </row>
    <row r="52" spans="2:20" ht="30" customHeight="1">
      <c r="B52" s="20"/>
      <c r="C52" s="12"/>
      <c r="D52" s="12"/>
      <c r="E52" s="226">
        <f>P50</f>
        <v>0</v>
      </c>
      <c r="F52" s="226"/>
      <c r="G52" s="226"/>
      <c r="H52" s="226"/>
      <c r="I52" s="227"/>
      <c r="K52" s="210"/>
      <c r="L52" s="217" t="s">
        <v>75</v>
      </c>
      <c r="M52" s="218"/>
      <c r="N52" s="218"/>
      <c r="O52" s="219"/>
      <c r="P52" s="220" t="s">
        <v>172</v>
      </c>
      <c r="Q52" s="221"/>
      <c r="R52" s="221"/>
      <c r="S52" s="221"/>
      <c r="T52" s="222"/>
    </row>
    <row r="53" spans="2:20" ht="30" customHeight="1">
      <c r="B53" s="20"/>
      <c r="C53" s="12"/>
      <c r="D53" s="12"/>
      <c r="E53" s="228">
        <f>P51</f>
        <v>0</v>
      </c>
      <c r="F53" s="228"/>
      <c r="G53" s="228"/>
      <c r="H53" s="228"/>
      <c r="I53" s="229"/>
      <c r="K53" s="210"/>
      <c r="L53" s="217" t="s">
        <v>76</v>
      </c>
      <c r="M53" s="218"/>
      <c r="N53" s="218"/>
      <c r="O53" s="219"/>
      <c r="P53" s="220" t="s">
        <v>171</v>
      </c>
      <c r="Q53" s="221"/>
      <c r="R53" s="221"/>
      <c r="S53" s="221"/>
      <c r="T53" s="222"/>
    </row>
    <row r="54" spans="2:20" ht="30" customHeight="1" thickBot="1">
      <c r="B54" s="28"/>
      <c r="C54" s="14"/>
      <c r="D54" s="14"/>
      <c r="E54" s="14"/>
      <c r="F54" s="14"/>
      <c r="G54" s="14"/>
      <c r="H54" s="14"/>
      <c r="I54" s="15"/>
      <c r="K54" s="211"/>
      <c r="L54" s="230" t="s">
        <v>77</v>
      </c>
      <c r="M54" s="231"/>
      <c r="N54" s="231"/>
      <c r="O54" s="232"/>
      <c r="P54" s="223" t="s">
        <v>157</v>
      </c>
      <c r="Q54" s="224"/>
      <c r="R54" s="224"/>
      <c r="S54" s="224"/>
      <c r="T54" s="225"/>
    </row>
    <row r="60" spans="2:20">
      <c r="N60" s="12"/>
      <c r="O60" s="12"/>
      <c r="P60" s="12"/>
      <c r="Q60" s="12"/>
    </row>
    <row r="61" spans="2:20">
      <c r="N61" s="12"/>
      <c r="O61" s="125"/>
      <c r="P61" s="125"/>
      <c r="Q61" s="12"/>
    </row>
    <row r="62" spans="2:20">
      <c r="N62" s="12"/>
      <c r="O62" s="151"/>
      <c r="P62" s="151"/>
      <c r="Q62" s="12"/>
    </row>
    <row r="63" spans="2:20">
      <c r="N63" s="12"/>
      <c r="O63" s="151"/>
      <c r="P63" s="151"/>
      <c r="Q63" s="12"/>
    </row>
    <row r="64" spans="2:20">
      <c r="N64" s="12"/>
      <c r="O64" s="125"/>
      <c r="P64" s="125"/>
      <c r="Q64" s="12"/>
    </row>
    <row r="65" spans="14:17">
      <c r="N65" s="12"/>
      <c r="O65" s="125"/>
      <c r="P65" s="125"/>
      <c r="Q65" s="12"/>
    </row>
    <row r="66" spans="14:17">
      <c r="N66" s="12"/>
      <c r="O66" s="12"/>
      <c r="P66" s="12"/>
      <c r="Q66" s="12"/>
    </row>
    <row r="67" spans="14:17">
      <c r="N67" s="12"/>
      <c r="O67" s="12"/>
      <c r="P67" s="12"/>
      <c r="Q67" s="12"/>
    </row>
  </sheetData>
  <mergeCells count="91">
    <mergeCell ref="E43:I43"/>
    <mergeCell ref="E42:I42"/>
    <mergeCell ref="C45:E45"/>
    <mergeCell ref="L43:T43"/>
    <mergeCell ref="L44:O44"/>
    <mergeCell ref="L45:O45"/>
    <mergeCell ref="K43:K48"/>
    <mergeCell ref="L48:O48"/>
    <mergeCell ref="L46:O46"/>
    <mergeCell ref="P44:T44"/>
    <mergeCell ref="P45:T45"/>
    <mergeCell ref="C47:E47"/>
    <mergeCell ref="C48:E48"/>
    <mergeCell ref="P47:T47"/>
    <mergeCell ref="P48:T48"/>
    <mergeCell ref="P40:T40"/>
    <mergeCell ref="P41:T41"/>
    <mergeCell ref="L40:O40"/>
    <mergeCell ref="L41:O41"/>
    <mergeCell ref="L42:O42"/>
    <mergeCell ref="P42:T42"/>
    <mergeCell ref="L47:O47"/>
    <mergeCell ref="P46:T46"/>
    <mergeCell ref="P54:T54"/>
    <mergeCell ref="P53:T53"/>
    <mergeCell ref="E52:I52"/>
    <mergeCell ref="E53:I53"/>
    <mergeCell ref="E50:I50"/>
    <mergeCell ref="K49:K54"/>
    <mergeCell ref="L50:O50"/>
    <mergeCell ref="L51:O51"/>
    <mergeCell ref="L52:O52"/>
    <mergeCell ref="L53:O53"/>
    <mergeCell ref="L54:O54"/>
    <mergeCell ref="P51:T51"/>
    <mergeCell ref="P52:T52"/>
    <mergeCell ref="P50:T50"/>
    <mergeCell ref="L49:T49"/>
    <mergeCell ref="L37:T37"/>
    <mergeCell ref="L38:O38"/>
    <mergeCell ref="L39:O39"/>
    <mergeCell ref="P38:T38"/>
    <mergeCell ref="P39:T39"/>
    <mergeCell ref="B23:I23"/>
    <mergeCell ref="B24:I24"/>
    <mergeCell ref="B20:I20"/>
    <mergeCell ref="K37:K42"/>
    <mergeCell ref="E40:I40"/>
    <mergeCell ref="K2:T2"/>
    <mergeCell ref="K3:T3"/>
    <mergeCell ref="K11:T11"/>
    <mergeCell ref="K12:T12"/>
    <mergeCell ref="K23:T23"/>
    <mergeCell ref="K10:T10"/>
    <mergeCell ref="C2:H2"/>
    <mergeCell ref="B13:H13"/>
    <mergeCell ref="G4:H4"/>
    <mergeCell ref="B15:I15"/>
    <mergeCell ref="G9:H9"/>
    <mergeCell ref="G10:H10"/>
    <mergeCell ref="C3:D3"/>
    <mergeCell ref="D4:E4"/>
    <mergeCell ref="D5:E5"/>
    <mergeCell ref="D6:E6"/>
    <mergeCell ref="G6:H6"/>
    <mergeCell ref="G7:H7"/>
    <mergeCell ref="G8:H8"/>
    <mergeCell ref="G5:H5"/>
    <mergeCell ref="B2:B12"/>
    <mergeCell ref="D7:E7"/>
    <mergeCell ref="G11:H11"/>
    <mergeCell ref="K32:T32"/>
    <mergeCell ref="K33:T33"/>
    <mergeCell ref="B14:H14"/>
    <mergeCell ref="C4:C12"/>
    <mergeCell ref="D8:E8"/>
    <mergeCell ref="D9:E9"/>
    <mergeCell ref="D10:E10"/>
    <mergeCell ref="D11:E11"/>
    <mergeCell ref="D12:E12"/>
    <mergeCell ref="B21:I21"/>
    <mergeCell ref="B16:I16"/>
    <mergeCell ref="B17:I17"/>
    <mergeCell ref="B18:I18"/>
    <mergeCell ref="B19:I19"/>
    <mergeCell ref="B22:I22"/>
    <mergeCell ref="O61:P61"/>
    <mergeCell ref="O62:P62"/>
    <mergeCell ref="O63:P63"/>
    <mergeCell ref="O64:P64"/>
    <mergeCell ref="O65:P65"/>
  </mergeCells>
  <printOptions horizontalCentered="1"/>
  <pageMargins left="0.15748031496062992" right="0.19685039370078741" top="0.27559055118110237" bottom="0.23622047244094491" header="0.23622047244094491" footer="0.15748031496062992"/>
  <pageSetup paperSize="258" scale="81" orientation="landscape" r:id="rId1"/>
  <rowBreaks count="1" manualBreakCount="1">
    <brk id="25" max="2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E4" sqref="E4"/>
    </sheetView>
  </sheetViews>
  <sheetFormatPr defaultRowHeight="12.75"/>
  <cols>
    <col min="2" max="2" width="10.140625" bestFit="1" customWidth="1"/>
    <col min="4" max="4" width="10" customWidth="1"/>
  </cols>
  <sheetData>
    <row r="2" spans="1:5">
      <c r="A2" t="s">
        <v>92</v>
      </c>
    </row>
    <row r="3" spans="1:5">
      <c r="A3" s="8" t="s">
        <v>93</v>
      </c>
      <c r="B3" s="8" t="s">
        <v>95</v>
      </c>
      <c r="C3" s="8" t="s">
        <v>94</v>
      </c>
      <c r="D3" s="8" t="s">
        <v>95</v>
      </c>
      <c r="E3" s="8" t="s">
        <v>94</v>
      </c>
    </row>
    <row r="4" spans="1:5">
      <c r="A4">
        <v>1</v>
      </c>
      <c r="B4">
        <v>0</v>
      </c>
      <c r="C4">
        <f>100-(B4/$A$4*100)</f>
        <v>100</v>
      </c>
      <c r="D4">
        <v>0</v>
      </c>
      <c r="E4">
        <f>100-(D4/$A$4*100)</f>
        <v>100</v>
      </c>
    </row>
    <row r="5" spans="1:5">
      <c r="A5">
        <v>2</v>
      </c>
      <c r="B5">
        <v>1</v>
      </c>
      <c r="C5">
        <f>100-(B5/$A$5*100)</f>
        <v>50</v>
      </c>
      <c r="D5">
        <v>0</v>
      </c>
      <c r="E5">
        <f>100-(D5/$A$5*100)</f>
        <v>100</v>
      </c>
    </row>
    <row r="6" spans="1:5">
      <c r="A6">
        <v>3</v>
      </c>
      <c r="B6" s="46">
        <v>2</v>
      </c>
      <c r="C6" s="46">
        <f>100-(B6/$A$6*100)</f>
        <v>33.333333333333343</v>
      </c>
      <c r="D6" s="46">
        <v>1</v>
      </c>
      <c r="E6" s="46">
        <f>100-(D6/$A$6*100)</f>
        <v>66.666666666666671</v>
      </c>
    </row>
    <row r="7" spans="1:5">
      <c r="A7">
        <v>4</v>
      </c>
      <c r="B7">
        <v>3</v>
      </c>
      <c r="C7">
        <f>100-(B7/$A$7*100)</f>
        <v>25</v>
      </c>
      <c r="D7">
        <v>2</v>
      </c>
      <c r="E7">
        <f>100-(D7/$A$7*100)</f>
        <v>50</v>
      </c>
    </row>
    <row r="8" spans="1:5">
      <c r="A8">
        <v>5</v>
      </c>
      <c r="B8">
        <v>4</v>
      </c>
      <c r="C8">
        <f>100-(B8/$A$8*100)</f>
        <v>20</v>
      </c>
      <c r="D8">
        <v>3</v>
      </c>
      <c r="E8">
        <f>100-(D8/$A$8*100)</f>
        <v>40</v>
      </c>
    </row>
    <row r="9" spans="1:5">
      <c r="A9">
        <v>6</v>
      </c>
      <c r="B9" s="45">
        <v>5</v>
      </c>
      <c r="C9" s="45">
        <f>100-(B9/$A$9*100)</f>
        <v>16.666666666666657</v>
      </c>
      <c r="D9" s="46">
        <v>4</v>
      </c>
      <c r="E9" s="46">
        <f>100-(D9/$A$9*100)</f>
        <v>33.333333333333343</v>
      </c>
    </row>
    <row r="10" spans="1:5">
      <c r="A10">
        <v>7</v>
      </c>
      <c r="B10">
        <v>6</v>
      </c>
      <c r="C10">
        <f>100-(B10/$A$10*100)</f>
        <v>14.285714285714292</v>
      </c>
      <c r="D10">
        <v>5</v>
      </c>
      <c r="E10">
        <f>100-(D10/$A$10*100)</f>
        <v>28.571428571428569</v>
      </c>
    </row>
    <row r="11" spans="1:5">
      <c r="A11">
        <v>8</v>
      </c>
      <c r="B11">
        <v>7</v>
      </c>
      <c r="C11">
        <f>100-(B11/$A$11*100)</f>
        <v>12.5</v>
      </c>
      <c r="D11">
        <v>6</v>
      </c>
      <c r="E11">
        <f>100-(D11/$A$11*100)</f>
        <v>25</v>
      </c>
    </row>
    <row r="12" spans="1:5">
      <c r="A12" s="49">
        <v>9</v>
      </c>
      <c r="B12">
        <v>8</v>
      </c>
      <c r="C12">
        <f>100-(B12/$A$12*100)</f>
        <v>11.111111111111114</v>
      </c>
      <c r="D12" s="49">
        <v>7</v>
      </c>
      <c r="E12" s="48">
        <f>100-(D12/$A$12*100)</f>
        <v>22.222222222222214</v>
      </c>
    </row>
    <row r="13" spans="1:5">
      <c r="A13">
        <v>10</v>
      </c>
      <c r="B13">
        <v>9</v>
      </c>
      <c r="C13">
        <f>100-(B13/$A$13*100)</f>
        <v>10</v>
      </c>
      <c r="D13">
        <v>8</v>
      </c>
      <c r="E13">
        <f>100-(D13/$A$13*100)</f>
        <v>20</v>
      </c>
    </row>
    <row r="14" spans="1:5">
      <c r="A14">
        <v>11</v>
      </c>
      <c r="B14">
        <v>10</v>
      </c>
      <c r="C14">
        <f>100-(B14/$A$14*100)</f>
        <v>9.0909090909090935</v>
      </c>
      <c r="D14" s="45">
        <v>9</v>
      </c>
      <c r="E14" s="45">
        <f>100-(D14/$A$14*100)</f>
        <v>18.181818181818173</v>
      </c>
    </row>
    <row r="15" spans="1:5">
      <c r="A15">
        <v>12</v>
      </c>
      <c r="B15">
        <v>11</v>
      </c>
      <c r="C15">
        <f>100-(B15/$A$15*100)</f>
        <v>8.3333333333333428</v>
      </c>
      <c r="D15" s="45">
        <v>10</v>
      </c>
      <c r="E15" s="45">
        <f>100-(D15/$A$15*100)</f>
        <v>16.666666666666657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A2" sqref="A2:E23"/>
    </sheetView>
  </sheetViews>
  <sheetFormatPr defaultRowHeight="12.75"/>
  <cols>
    <col min="1" max="1" width="65.85546875" customWidth="1"/>
    <col min="2" max="2" width="0.140625" customWidth="1"/>
    <col min="3" max="3" width="23" customWidth="1"/>
    <col min="4" max="4" width="22.140625" customWidth="1"/>
    <col min="5" max="5" width="16.28515625" customWidth="1"/>
  </cols>
  <sheetData>
    <row r="2" spans="1:5">
      <c r="A2" s="8" t="s">
        <v>120</v>
      </c>
      <c r="C2" s="8" t="s">
        <v>121</v>
      </c>
      <c r="D2" s="8" t="s">
        <v>122</v>
      </c>
      <c r="E2" s="8" t="s">
        <v>123</v>
      </c>
    </row>
    <row r="3" spans="1:5" ht="13.5" thickBot="1"/>
    <row r="4" spans="1:5" ht="13.5" thickTop="1">
      <c r="A4" s="235" t="s">
        <v>102</v>
      </c>
      <c r="B4" s="236"/>
      <c r="C4" s="8" t="s">
        <v>124</v>
      </c>
      <c r="D4" s="8" t="s">
        <v>128</v>
      </c>
      <c r="E4" s="8" t="s">
        <v>126</v>
      </c>
    </row>
    <row r="5" spans="1:5" ht="24.75" customHeight="1">
      <c r="A5" s="237" t="s">
        <v>103</v>
      </c>
      <c r="B5" s="238"/>
      <c r="C5" s="8" t="s">
        <v>125</v>
      </c>
      <c r="D5" s="8" t="s">
        <v>129</v>
      </c>
      <c r="E5" s="8" t="s">
        <v>125</v>
      </c>
    </row>
    <row r="6" spans="1:5">
      <c r="A6" s="237" t="s">
        <v>104</v>
      </c>
      <c r="B6" s="238"/>
      <c r="C6" s="8" t="s">
        <v>126</v>
      </c>
      <c r="D6" s="8" t="s">
        <v>128</v>
      </c>
      <c r="E6" s="8" t="s">
        <v>126</v>
      </c>
    </row>
    <row r="7" spans="1:5">
      <c r="A7" s="237" t="s">
        <v>105</v>
      </c>
      <c r="B7" s="238"/>
      <c r="C7" s="8" t="s">
        <v>127</v>
      </c>
      <c r="D7" s="8" t="s">
        <v>130</v>
      </c>
      <c r="E7" s="8" t="s">
        <v>127</v>
      </c>
    </row>
    <row r="8" spans="1:5">
      <c r="A8" s="239" t="s">
        <v>106</v>
      </c>
      <c r="B8" s="240"/>
      <c r="C8" s="8" t="s">
        <v>124</v>
      </c>
      <c r="D8" s="8" t="s">
        <v>128</v>
      </c>
      <c r="E8" s="8" t="s">
        <v>126</v>
      </c>
    </row>
    <row r="9" spans="1:5">
      <c r="A9" s="239" t="s">
        <v>107</v>
      </c>
      <c r="B9" s="240"/>
      <c r="C9" s="8" t="s">
        <v>132</v>
      </c>
      <c r="D9" s="8" t="s">
        <v>131</v>
      </c>
      <c r="E9" s="8" t="s">
        <v>132</v>
      </c>
    </row>
    <row r="10" spans="1:5">
      <c r="A10" s="237" t="s">
        <v>110</v>
      </c>
      <c r="B10" s="238"/>
      <c r="C10" s="8" t="s">
        <v>148</v>
      </c>
      <c r="D10" s="8" t="s">
        <v>133</v>
      </c>
      <c r="E10" s="8" t="s">
        <v>149</v>
      </c>
    </row>
    <row r="11" spans="1:5">
      <c r="A11" s="239" t="s">
        <v>108</v>
      </c>
      <c r="B11" s="240"/>
      <c r="C11" s="8" t="s">
        <v>139</v>
      </c>
      <c r="D11" s="8" t="s">
        <v>134</v>
      </c>
      <c r="E11" s="8" t="s">
        <v>150</v>
      </c>
    </row>
    <row r="12" spans="1:5">
      <c r="A12" s="237" t="s">
        <v>109</v>
      </c>
      <c r="B12" s="238"/>
      <c r="C12" s="8" t="s">
        <v>138</v>
      </c>
      <c r="D12" s="8" t="s">
        <v>151</v>
      </c>
      <c r="E12" s="8" t="s">
        <v>135</v>
      </c>
    </row>
    <row r="13" spans="1:5">
      <c r="A13" s="237" t="s">
        <v>111</v>
      </c>
      <c r="B13" s="238"/>
      <c r="C13" s="8" t="s">
        <v>136</v>
      </c>
      <c r="D13" s="8" t="s">
        <v>137</v>
      </c>
      <c r="E13" s="8" t="s">
        <v>136</v>
      </c>
    </row>
    <row r="14" spans="1:5">
      <c r="A14" s="237" t="s">
        <v>112</v>
      </c>
      <c r="B14" s="238"/>
      <c r="C14" s="8" t="s">
        <v>132</v>
      </c>
      <c r="D14" s="8" t="s">
        <v>140</v>
      </c>
      <c r="E14" s="8" t="s">
        <v>132</v>
      </c>
    </row>
    <row r="15" spans="1:5">
      <c r="A15" s="241" t="s">
        <v>113</v>
      </c>
      <c r="B15" s="242"/>
      <c r="C15" s="8" t="s">
        <v>147</v>
      </c>
      <c r="D15" s="8" t="s">
        <v>137</v>
      </c>
      <c r="E15" s="8" t="s">
        <v>150</v>
      </c>
    </row>
    <row r="16" spans="1:5">
      <c r="A16" s="239" t="s">
        <v>114</v>
      </c>
      <c r="B16" s="240"/>
      <c r="C16" s="8" t="s">
        <v>132</v>
      </c>
      <c r="D16" s="8" t="s">
        <v>140</v>
      </c>
      <c r="E16" s="8" t="s">
        <v>132</v>
      </c>
    </row>
    <row r="17" spans="1:5">
      <c r="A17" s="237" t="s">
        <v>115</v>
      </c>
      <c r="B17" s="238"/>
      <c r="C17" s="8" t="s">
        <v>132</v>
      </c>
      <c r="D17" s="8" t="s">
        <v>140</v>
      </c>
      <c r="E17" s="8" t="s">
        <v>132</v>
      </c>
    </row>
    <row r="18" spans="1:5">
      <c r="A18" s="237" t="s">
        <v>116</v>
      </c>
      <c r="B18" s="238"/>
      <c r="C18" s="8" t="s">
        <v>146</v>
      </c>
      <c r="D18" s="8" t="s">
        <v>140</v>
      </c>
      <c r="E18" s="8" t="s">
        <v>152</v>
      </c>
    </row>
    <row r="19" spans="1:5">
      <c r="A19" s="237" t="s">
        <v>117</v>
      </c>
      <c r="B19" s="238"/>
      <c r="C19" s="8" t="s">
        <v>136</v>
      </c>
      <c r="D19" s="8" t="s">
        <v>141</v>
      </c>
      <c r="E19" s="8" t="s">
        <v>153</v>
      </c>
    </row>
    <row r="20" spans="1:5">
      <c r="A20" s="241" t="s">
        <v>118</v>
      </c>
      <c r="B20" s="242"/>
      <c r="C20" s="8" t="s">
        <v>145</v>
      </c>
      <c r="D20" s="8" t="s">
        <v>142</v>
      </c>
      <c r="E20" s="8" t="s">
        <v>145</v>
      </c>
    </row>
    <row r="21" spans="1:5">
      <c r="A21" s="243" t="s">
        <v>119</v>
      </c>
      <c r="B21" s="244"/>
      <c r="C21" s="8" t="s">
        <v>144</v>
      </c>
      <c r="D21" s="8" t="s">
        <v>143</v>
      </c>
      <c r="E21" s="8" t="s">
        <v>144</v>
      </c>
    </row>
  </sheetData>
  <mergeCells count="18">
    <mergeCell ref="A19:B19"/>
    <mergeCell ref="A20:B20"/>
    <mergeCell ref="A21:B21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4:B4"/>
    <mergeCell ref="A5:B5"/>
    <mergeCell ref="A6:B6"/>
    <mergeCell ref="A7:B7"/>
    <mergeCell ref="A8:B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SKP</vt:lpstr>
      <vt:lpstr>PENGUKURAN</vt:lpstr>
      <vt:lpstr>PENILAIAN</vt:lpstr>
      <vt:lpstr>Sheet1</vt:lpstr>
      <vt:lpstr>Sheet2</vt:lpstr>
      <vt:lpstr>PENGUKURAN!Print_Area</vt:lpstr>
      <vt:lpstr>PENILAIAN!Print_Area</vt:lpstr>
      <vt:lpstr>SKP!Print_Area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bkn</dc:creator>
  <cp:lastModifiedBy>Wiyatalnt4</cp:lastModifiedBy>
  <cp:lastPrinted>2013-12-18T08:12:34Z</cp:lastPrinted>
  <dcterms:created xsi:type="dcterms:W3CDTF">2010-10-07T03:41:24Z</dcterms:created>
  <dcterms:modified xsi:type="dcterms:W3CDTF">2014-01-20T03:37:50Z</dcterms:modified>
</cp:coreProperties>
</file>